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19"/>
  <workbookPr/>
  <mc:AlternateContent xmlns:mc="http://schemas.openxmlformats.org/markup-compatibility/2006">
    <mc:Choice Requires="x15">
      <x15ac:absPath xmlns:x15ac="http://schemas.microsoft.com/office/spreadsheetml/2010/11/ac" url="https://bettercottoninitiative.sharepoint.com/sites/DemandEngagementTeam/Shared Documents/Member Engagement/08. Member Resources/5. Cotton Consumption &amp; Independent Assessment Resources/2026 submission form/"/>
    </mc:Choice>
  </mc:AlternateContent>
  <xr:revisionPtr revIDLastSave="0" documentId="8_{5844E54C-BC49-4C1D-86E9-DC0923719F3E}" xr6:coauthVersionLast="47" xr6:coauthVersionMax="47" xr10:uidLastSave="{00000000-0000-0000-0000-000000000000}"/>
  <workbookProtection workbookAlgorithmName="SHA-512" workbookHashValue="NPw1a5OeUZ1VBn6oizs8IWxQvaW043UkWxBe36iO7FwxbpIT+shxeDj/XqeivBW6vCFmaKiQZ7JOpBeyly+AmA==" workbookSaltValue="T9H7Zg5t5CaIzITK9asWTg==" workbookSpinCount="100000" lockStructure="1"/>
  <bookViews>
    <workbookView xWindow="-28920" yWindow="-3555" windowWidth="29040" windowHeight="15720" firstSheet="1" activeTab="1" xr2:uid="{840B0861-E7C5-4490-BC81-801672E02650}"/>
  </bookViews>
  <sheets>
    <sheet name="Checklist" sheetId="1" r:id="rId1"/>
    <sheet name="Scale-up tool" sheetId="3" r:id="rId2"/>
    <sheet name="Cost estimate tool" sheetId="8" r:id="rId3"/>
    <sheet name="Methodology Guidance" sheetId="7" r:id="rId4"/>
    <sheet name="Calculation" sheetId="6" state="hidden"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 i="6" l="1"/>
  <c r="G8" i="6"/>
  <c r="D13" i="8" s="1"/>
  <c r="H8" i="6"/>
  <c r="G7" i="6"/>
  <c r="D12" i="8" s="1"/>
  <c r="H7" i="6"/>
  <c r="J9" i="6"/>
  <c r="K9" i="6"/>
  <c r="L9" i="6"/>
  <c r="J8" i="6"/>
  <c r="K8" i="6"/>
  <c r="L8" i="6"/>
  <c r="J7" i="6"/>
  <c r="K7" i="6"/>
  <c r="L7" i="6"/>
  <c r="I9" i="6"/>
  <c r="I8" i="6"/>
  <c r="I7" i="6"/>
  <c r="F17" i="3" a="1"/>
  <c r="F17" i="3" s="1"/>
  <c r="L24" i="6"/>
  <c r="K24" i="6"/>
  <c r="I24" i="6"/>
  <c r="H24" i="6"/>
  <c r="E39" i="8" s="1"/>
  <c r="B19" i="3" a="1"/>
  <c r="B19" i="3" s="1"/>
  <c r="D35" i="8"/>
  <c r="G9" i="6"/>
  <c r="D66" i="1"/>
  <c r="D46" i="1"/>
  <c r="D45" i="1"/>
  <c r="J4" i="6" s="1"/>
  <c r="J11" i="6" s="1"/>
  <c r="J22" i="6" l="1"/>
  <c r="I4" i="6"/>
  <c r="L4" i="6"/>
  <c r="L10" i="6" s="1"/>
  <c r="K4" i="6"/>
  <c r="D14" i="8"/>
  <c r="G14" i="8"/>
  <c r="H14" i="8"/>
  <c r="G4" i="6"/>
  <c r="G22" i="6" s="1"/>
  <c r="H4" i="6"/>
  <c r="H9" i="6"/>
  <c r="H13" i="8"/>
  <c r="I13" i="8"/>
  <c r="I15" i="8"/>
  <c r="I39" i="8"/>
  <c r="E12" i="8"/>
  <c r="G13" i="8"/>
  <c r="E13" i="8"/>
  <c r="F12" i="8"/>
  <c r="G12" i="8"/>
  <c r="F13" i="8"/>
  <c r="F39" i="8"/>
  <c r="H12" i="8"/>
  <c r="I12" i="8"/>
  <c r="K11" i="6" l="1"/>
  <c r="K22" i="6"/>
  <c r="H37" i="8" s="1"/>
  <c r="H11" i="6"/>
  <c r="H22" i="6"/>
  <c r="E37" i="8" s="1"/>
  <c r="L11" i="6"/>
  <c r="L22" i="6"/>
  <c r="I37" i="8" s="1"/>
  <c r="I11" i="6"/>
  <c r="I22" i="6"/>
  <c r="F37" i="8" s="1"/>
  <c r="G11" i="6"/>
  <c r="I16" i="8"/>
  <c r="L12" i="6"/>
  <c r="L13" i="6" s="1"/>
  <c r="G24" i="6"/>
  <c r="D39" i="8" s="1"/>
  <c r="G37" i="8"/>
  <c r="J24" i="6"/>
  <c r="G39" i="8" s="1"/>
  <c r="G15" i="8"/>
  <c r="I10" i="6"/>
  <c r="F15" i="8"/>
  <c r="D15" i="8"/>
  <c r="E15" i="8"/>
  <c r="H15" i="8"/>
  <c r="G10" i="6"/>
  <c r="K10" i="6"/>
  <c r="J10" i="6"/>
  <c r="F14" i="8"/>
  <c r="I14" i="8"/>
  <c r="H10" i="6"/>
  <c r="E14" i="8"/>
  <c r="G16" i="8" l="1"/>
  <c r="J12" i="6"/>
  <c r="J13" i="6" s="1"/>
  <c r="F16" i="8"/>
  <c r="I12" i="6"/>
  <c r="I13" i="6" s="1"/>
  <c r="E16" i="8"/>
  <c r="H12" i="6"/>
  <c r="H13" i="6" s="1"/>
  <c r="D16" i="8"/>
  <c r="G12" i="6"/>
  <c r="G13" i="6" s="1"/>
  <c r="H16" i="8"/>
  <c r="K12" i="6"/>
  <c r="K13" i="6" s="1"/>
  <c r="D37" i="8"/>
  <c r="D40" i="8" s="1"/>
  <c r="H39" i="8"/>
  <c r="J6" i="6" l="1"/>
  <c r="G25" i="8" s="1"/>
  <c r="E25" i="8"/>
  <c r="H6" i="6"/>
  <c r="H15" i="6" s="1"/>
  <c r="H16" i="6" s="1"/>
  <c r="H18" i="6" s="1"/>
  <c r="I19" i="6" s="1"/>
  <c r="G6" i="6"/>
  <c r="D11" i="8" s="1"/>
  <c r="D25" i="8"/>
  <c r="E26" i="8" l="1"/>
  <c r="J5" i="6"/>
  <c r="G10" i="8" s="1"/>
  <c r="G14" i="6"/>
  <c r="H14" i="6"/>
  <c r="K6" i="6"/>
  <c r="G15" i="6"/>
  <c r="G16" i="6" s="1"/>
  <c r="G18" i="6" s="1"/>
  <c r="G5" i="6"/>
  <c r="D10" i="8" s="1"/>
  <c r="G11" i="8"/>
  <c r="J14" i="6"/>
  <c r="E11" i="8"/>
  <c r="H5" i="6"/>
  <c r="E10" i="8" s="1"/>
  <c r="J15" i="6"/>
  <c r="J16" i="6" s="1"/>
  <c r="J18" i="6" s="1"/>
  <c r="L6" i="6"/>
  <c r="I6" i="6"/>
  <c r="H19" i="6" l="1"/>
  <c r="H20" i="6" s="1"/>
  <c r="G20" i="6"/>
  <c r="K19" i="6"/>
  <c r="D26" i="8"/>
  <c r="G26" i="8"/>
  <c r="I14" i="6"/>
  <c r="I15" i="6"/>
  <c r="I16" i="6" s="1"/>
  <c r="I18" i="6" s="1"/>
  <c r="I5" i="6"/>
  <c r="F10" i="8" s="1"/>
  <c r="F25" i="8"/>
  <c r="F11" i="8"/>
  <c r="L15" i="6"/>
  <c r="L16" i="6" s="1"/>
  <c r="L18" i="6" s="1"/>
  <c r="L14" i="6"/>
  <c r="I11" i="8"/>
  <c r="I25" i="8"/>
  <c r="L5" i="6"/>
  <c r="I10" i="8" s="1"/>
  <c r="F35" i="8"/>
  <c r="E27" i="8"/>
  <c r="K14" i="6"/>
  <c r="K5" i="6"/>
  <c r="H10" i="8" s="1"/>
  <c r="K15" i="6"/>
  <c r="K16" i="6" s="1"/>
  <c r="K18" i="6" s="1"/>
  <c r="H11" i="8"/>
  <c r="H25" i="8"/>
  <c r="J19" i="6" l="1"/>
  <c r="J20" i="6" s="1"/>
  <c r="I20" i="6"/>
  <c r="L19" i="6"/>
  <c r="L20" i="6" s="1"/>
  <c r="K20" i="6"/>
  <c r="I26" i="8"/>
  <c r="H35" i="8"/>
  <c r="G27" i="8"/>
  <c r="H26" i="8"/>
  <c r="F26" i="8"/>
  <c r="D27" i="8"/>
  <c r="E36" i="8"/>
  <c r="E35" i="8" l="1"/>
  <c r="E40" i="8" s="1"/>
  <c r="F36" i="8"/>
  <c r="F40" i="8" s="1"/>
  <c r="F27" i="8"/>
  <c r="G36" i="8"/>
  <c r="I35" i="8"/>
  <c r="H27" i="8"/>
  <c r="I36" i="8"/>
  <c r="I27" i="8"/>
  <c r="I40" i="8" l="1"/>
  <c r="G35" i="8"/>
  <c r="G40" i="8" s="1"/>
  <c r="H36" i="8"/>
  <c r="H40" i="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Linus Hammarberg</author>
    <author>Francesca Cotton</author>
  </authors>
  <commentList>
    <comment ref="R34" authorId="0" shapeId="0" xr:uid="{E48CC357-99C2-4C59-AAD6-AD6A42A262B5}">
      <text>
        <r>
          <rPr>
            <sz val="9"/>
            <color indexed="81"/>
            <rFont val="Tahoma"/>
            <family val="2"/>
          </rPr>
          <t xml:space="preserve">A new VBF Rate was approved by the Better Coton Council in December 2023, which applies for Better Cotton sourced form 1 April 2024. The older VBF Rate will therefore apply to Better Cotton sourced in Q1 2024. </t>
        </r>
      </text>
    </comment>
    <comment ref="R35" authorId="1" shapeId="0" xr:uid="{C2CB94EC-4CA4-47EB-A6DF-3CB1FEE7DE4E}">
      <text>
        <r>
          <rPr>
            <b/>
            <sz val="10"/>
            <color indexed="81"/>
            <rFont val="Roboto"/>
          </rPr>
          <t xml:space="preserve">VBF Rate 
</t>
        </r>
        <r>
          <rPr>
            <sz val="10"/>
            <color indexed="81"/>
            <rFont val="Roboto"/>
          </rPr>
          <t>The VBF rate is determined by how much Better Cotton you source annually. The more Better Cotton you source instead of conventional cotton, the lower the rate per metric ton. The VBF rate is applied to the Better Cotton Uptake to calculate the Gross VBF in EUR. Refer to the fee table in the Better Cotton Membership Fees document (effective 1 April 2024) for details. </t>
        </r>
        <r>
          <rPr>
            <b/>
            <sz val="9"/>
            <color indexed="81"/>
            <rFont val="Tahoma"/>
            <family val="2"/>
          </rPr>
          <t xml:space="preserve">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<sst xmlns="http://schemas.openxmlformats.org/spreadsheetml/2006/main" count="329" uniqueCount="296">
  <si>
    <t>For the attention of Independent Assessors: This page should be included in the conformity assessment</t>
  </si>
  <si>
    <t>Retailer &amp; Brand Member Submission Form</t>
  </si>
  <si>
    <t>v2.2 (2026 Cotton Consumption Submission Form - updated February 2026)</t>
  </si>
  <si>
    <r>
      <rPr>
        <sz val="11"/>
        <color rgb="FF000000"/>
        <rFont val="Plus Jakarta Sans"/>
      </rPr>
      <t xml:space="preserve">Retailer and Brand Members must complete this submission form upon application and as part of their annual cotton fibre consumption reporting to Better Cotton Initiative (BCI).
Please note, only the </t>
    </r>
    <r>
      <rPr>
        <b/>
        <sz val="11"/>
        <color rgb="FF000000"/>
        <rFont val="Plus Jakarta Sans"/>
      </rPr>
      <t>'Checklist'</t>
    </r>
    <r>
      <rPr>
        <sz val="11"/>
        <color rgb="FF000000"/>
        <rFont val="Plus Jakarta Sans"/>
      </rPr>
      <t xml:space="preserve"> page will be reviewed as part of the Independent Assessment.                                                                                                                                                                                                                                                                                                                                                                         
</t>
    </r>
  </si>
  <si>
    <r>
      <rPr>
        <b/>
        <sz val="11"/>
        <color rgb="FF000000"/>
        <rFont val="Plus Jakarta Sans"/>
      </rPr>
      <t xml:space="preserve">To complete:
</t>
    </r>
    <r>
      <rPr>
        <sz val="11"/>
        <color rgb="FF000000"/>
        <rFont val="Plus Jakarta Sans"/>
      </rPr>
      <t>1. Open and read the guidance in the document “Measuring Cotton Consumption: Requirements &amp; Guidance”.
2. Complete this ‘Checklist’ sheet.
3. Complete the ‘Scale up tool’ sheet.
4. Review your estimated fees in the 'Cost estimate tool'.</t>
    </r>
  </si>
  <si>
    <t>Section 1: Retailer &amp; Brand Member details</t>
  </si>
  <si>
    <t>Reference</t>
  </si>
  <si>
    <t>Question</t>
  </si>
  <si>
    <t>Your Answer</t>
  </si>
  <si>
    <t>Additional Information</t>
  </si>
  <si>
    <t>1.1</t>
  </si>
  <si>
    <t>Retailer &amp; Brand Member name</t>
  </si>
  <si>
    <t>Your organisation's name as it appears on your membership.</t>
  </si>
  <si>
    <t>1.2</t>
  </si>
  <si>
    <t>Date submitted to BCI</t>
  </si>
  <si>
    <t>The date you send your finalised form. Format: DD Month YYYY.</t>
  </si>
  <si>
    <t>1.3</t>
  </si>
  <si>
    <t>Data timeframe &amp; type</t>
  </si>
  <si>
    <t>Specify the 12-month reporting period (start and end dates), type (e.g., financial year, calendar year), and state any changes from previous submissions.</t>
  </si>
  <si>
    <t>1.4</t>
  </si>
  <si>
    <t>Responsible person &amp; role</t>
  </si>
  <si>
    <t>Person who is responsible for collecting, measuring &amp; submitting data, and their role. If this is managed by more than one person, please list all people.</t>
  </si>
  <si>
    <t>1.5</t>
  </si>
  <si>
    <t>Data source(s)</t>
  </si>
  <si>
    <t>E.g. Purchase Order, Enterprise Resource Planning, Product Lifecycle Management database(s).</t>
  </si>
  <si>
    <t>1.6</t>
  </si>
  <si>
    <t>Product data type</t>
  </si>
  <si>
    <r>
      <t xml:space="preserve">Specify the product data type used. It is strongly recommended to use </t>
    </r>
    <r>
      <rPr>
        <b/>
        <i/>
        <sz val="11"/>
        <color theme="2" tint="-0.499984740745262"/>
        <rFont val="Plus Jakarta Sans"/>
      </rPr>
      <t>product purchase data</t>
    </r>
    <r>
      <rPr>
        <i/>
        <sz val="11"/>
        <color theme="2" tint="-0.499984740745262"/>
        <rFont val="Plus Jakarta Sans"/>
      </rPr>
      <t xml:space="preserve"> (see Requirement 3e in "Measuring Cotton Consumption: Requirements &amp; Guidance").</t>
    </r>
  </si>
  <si>
    <t>1.7</t>
  </si>
  <si>
    <t>Total product units</t>
  </si>
  <si>
    <t>E.g. 1 million pairs of jeans and 200,000 T-shirts would equal 1.2 million product units.</t>
  </si>
  <si>
    <t>List of brands included</t>
  </si>
  <si>
    <t>List all the brands included in your cotton consumption. These should be ALL brands owned by the member company.</t>
  </si>
  <si>
    <t>List of divisions or major business areas included</t>
  </si>
  <si>
    <t xml:space="preserve">Specify ALL cotton using areas of your business. E.g. Apparel, childrenswear, fabric, menswear, homeware, womenswear. </t>
  </si>
  <si>
    <t>Licensed products</t>
  </si>
  <si>
    <t>Specify Yes/No. All products sold under a licensing agreement that feature your branding should be included (see Requirement 3d). If not included, please add further details in Section 4.</t>
  </si>
  <si>
    <t>Goods not for resale</t>
  </si>
  <si>
    <t>Specify Yes/No (see Requirement 3g). If included, please add further details in section 4.</t>
  </si>
  <si>
    <t>Business changes that impact cotton consumption</t>
  </si>
  <si>
    <t>E.g. Recent acquisitions or divestitures.</t>
  </si>
  <si>
    <t>Section 2: Measurement details for the total cotton fibre weight</t>
  </si>
  <si>
    <r>
      <rPr>
        <sz val="11"/>
        <color rgb="FF3C3C3B"/>
        <rFont val="Plus Jakarta Sans"/>
      </rPr>
      <t xml:space="preserve">Please list the total cotton </t>
    </r>
    <r>
      <rPr>
        <b/>
        <u/>
        <sz val="11"/>
        <color rgb="FF3C3C3B"/>
        <rFont val="Plus Jakarta Sans"/>
      </rPr>
      <t>fibre</t>
    </r>
    <r>
      <rPr>
        <sz val="11"/>
        <color rgb="FF3C3C3B"/>
        <rFont val="Plus Jakarta Sans"/>
      </rPr>
      <t xml:space="preserve"> measurement for each cotton type sourced in your past 12-month timeframe. </t>
    </r>
  </si>
  <si>
    <t>Please note: Better Cotton Initiative is not responsible for the accuracy or verification of data related to certified cotton schemes (i.e cottton eligible for VBF deductions).</t>
  </si>
  <si>
    <t>Cotton Type</t>
  </si>
  <si>
    <r>
      <t xml:space="preserve">Weight
</t>
    </r>
    <r>
      <rPr>
        <sz val="11"/>
        <color theme="1"/>
        <rFont val="Plus Jakarta Sans"/>
      </rPr>
      <t>(metric tonnes of cotton fibre)</t>
    </r>
  </si>
  <si>
    <t>Additional Details</t>
  </si>
  <si>
    <t>2.1</t>
  </si>
  <si>
    <t>Cotton sourced as BCI Cotton</t>
  </si>
  <si>
    <r>
      <rPr>
        <i/>
        <sz val="11"/>
        <color theme="2" tint="-0.499984740745262"/>
        <rFont val="Plus Jakarta Sans"/>
      </rPr>
      <t>Cotton sourced as BCI Cotton</t>
    </r>
    <r>
      <rPr>
        <sz val="11"/>
        <color theme="2" tint="-0.499984740745262"/>
        <rFont val="Plus Jakarta Sans"/>
      </rPr>
      <t xml:space="preserve"> is for existing BCI members only - if you are not yet a BCI member, please leave this row blank. Include both Mass Balance BCI Cotton and Traceable BCI Cotton volumes.</t>
    </r>
  </si>
  <si>
    <t>2.2</t>
  </si>
  <si>
    <t>Non-BCI Cotton</t>
  </si>
  <si>
    <t>Cotton that was not produced by BCI farmers or cotton eligible for VBF deductions.</t>
  </si>
  <si>
    <t>2.3</t>
  </si>
  <si>
    <t>Cotton eligible for VBF deductions:</t>
  </si>
  <si>
    <t>Cotton eligible for VBF deductions include all cotton sourced from ISEAL Community Members</t>
  </si>
  <si>
    <t>2.4</t>
  </si>
  <si>
    <t>Cotton Connect</t>
  </si>
  <si>
    <t>2.5</t>
  </si>
  <si>
    <t>Fairtrade International</t>
  </si>
  <si>
    <t>2.6</t>
  </si>
  <si>
    <t>Fair Trade USA</t>
  </si>
  <si>
    <t>2.7</t>
  </si>
  <si>
    <t>GOTS</t>
  </si>
  <si>
    <t>OCS</t>
  </si>
  <si>
    <t xml:space="preserve">U.S. Cotton Trust Protocol </t>
  </si>
  <si>
    <t>Pre-consumer recycled</t>
  </si>
  <si>
    <t>Post-consumer recycled</t>
  </si>
  <si>
    <t>Total (for Membership Fees)</t>
  </si>
  <si>
    <t>(Total of all cotton types)</t>
  </si>
  <si>
    <t>Total (for Volume Based Fees)</t>
  </si>
  <si>
    <t>(Total excluding cotton eligible for VBF deductions)</t>
  </si>
  <si>
    <t>Section 3: Excluded Products</t>
  </si>
  <si>
    <t>Please list all product volumes that are excluded under requirement 3h of "Measuring Cotton Consumption: Requirements &amp; Guidance". Products may be grouped together by business area or type.</t>
  </si>
  <si>
    <r>
      <t xml:space="preserve">Under </t>
    </r>
    <r>
      <rPr>
        <b/>
        <sz val="11"/>
        <color rgb="FF3C3C3B"/>
        <rFont val="Plus Jakarta Sans"/>
      </rPr>
      <t>" Excluded Product(s)"</t>
    </r>
    <r>
      <rPr>
        <sz val="11"/>
        <color rgb="FF3C3C3B"/>
        <rFont val="Plus Jakarta Sans"/>
      </rPr>
      <t xml:space="preserve"> please replace the current values with the names of the excluded product(s), product range(s) or business area(s).</t>
    </r>
  </si>
  <si>
    <r>
      <t>Under</t>
    </r>
    <r>
      <rPr>
        <b/>
        <sz val="11"/>
        <color rgb="FF3C3C3B"/>
        <rFont val="Plus Jakarta Sans"/>
      </rPr>
      <t xml:space="preserve"> "Additional Details"</t>
    </r>
    <r>
      <rPr>
        <sz val="11"/>
        <color rgb="FF3C3C3B"/>
        <rFont val="Plus Jakarta Sans"/>
      </rPr>
      <t xml:space="preserve"> please specify the units used for the </t>
    </r>
    <r>
      <rPr>
        <b/>
        <sz val="11"/>
        <color rgb="FF3C3C3B"/>
        <rFont val="Plus Jakarta Sans"/>
      </rPr>
      <t>"Estimated Impact"</t>
    </r>
    <r>
      <rPr>
        <sz val="11"/>
        <color rgb="FF3C3C3B"/>
        <rFont val="Plus Jakarta Sans"/>
      </rPr>
      <t>, e.g. metric tonnes of cotton fibre or % of your overall cotton measurement.</t>
    </r>
  </si>
  <si>
    <t>Excluded Product(s)</t>
  </si>
  <si>
    <t>Estimated Impact MT or %</t>
  </si>
  <si>
    <t>3.1</t>
  </si>
  <si>
    <t>3.2</t>
  </si>
  <si>
    <t>3.3</t>
  </si>
  <si>
    <t>3.4</t>
  </si>
  <si>
    <t>3.5</t>
  </si>
  <si>
    <t>3.6</t>
  </si>
  <si>
    <t>3.7</t>
  </si>
  <si>
    <t>3.8</t>
  </si>
  <si>
    <t>3.9</t>
  </si>
  <si>
    <t>3.10</t>
  </si>
  <si>
    <t>Total (auto calculated)</t>
  </si>
  <si>
    <t>Section 4: Additional Details</t>
  </si>
  <si>
    <t>Please use this section to add further details that supplement your submission.</t>
  </si>
  <si>
    <t>Included</t>
  </si>
  <si>
    <t>Product purchases</t>
  </si>
  <si>
    <t>Excluded</t>
  </si>
  <si>
    <t xml:space="preserve">Product sales </t>
  </si>
  <si>
    <t>This page is not applicable for Independent Assessment</t>
  </si>
  <si>
    <r>
      <t xml:space="preserve">Please complete the information below, which is used to calculate the costs in the coming years. Once completed, the estimated cost will be shown in the </t>
    </r>
    <r>
      <rPr>
        <b/>
        <sz val="12"/>
        <color theme="1"/>
        <rFont val="Plus Jakarta Sans"/>
      </rPr>
      <t xml:space="preserve">'Cost estimate tool' </t>
    </r>
    <r>
      <rPr>
        <sz val="12"/>
        <color theme="1"/>
        <rFont val="Plus Jakarta Sans"/>
      </rPr>
      <t>tab.</t>
    </r>
  </si>
  <si>
    <t>Section 5. Retailer and Brand Fees</t>
  </si>
  <si>
    <t>The below questions help estimate the Member Fees, please choose from the dropdown options available.</t>
  </si>
  <si>
    <t xml:space="preserve">Question </t>
  </si>
  <si>
    <t>Answer</t>
  </si>
  <si>
    <t>Reason for completing the form</t>
  </si>
  <si>
    <t>Choose from the dropdown options to select the reason for completing the submission form.</t>
  </si>
  <si>
    <t>Membership size category</t>
  </si>
  <si>
    <t>Select your membership size category from the dropdown options. The membership size category is determined by your total cotton sourcing volumes, and it informs the membership fee paid on application and the renewal date. New BCI members can use the separate calculator tool to find out the membership size category.</t>
  </si>
  <si>
    <t>Pre-paid VBF 2025 (existing members only)</t>
  </si>
  <si>
    <r>
      <rPr>
        <i/>
        <sz val="11"/>
        <color rgb="FF747474"/>
        <rFont val="Plus Jakarta Sans"/>
      </rPr>
      <t xml:space="preserve">Existing members only: Enter the total amount of your Pre-paid VBF 2025 invoice. If this cell is left blank, the estimated cost for Net VBF will be calculated based on the information provided in the </t>
    </r>
    <r>
      <rPr>
        <b/>
        <i/>
        <sz val="11"/>
        <color rgb="FF747474"/>
        <rFont val="Plus Jakarta Sans"/>
      </rPr>
      <t>Checklist</t>
    </r>
    <r>
      <rPr>
        <i/>
        <sz val="11"/>
        <color rgb="FF747474"/>
        <rFont val="Plus Jakarta Sans"/>
      </rPr>
      <t>.</t>
    </r>
  </si>
  <si>
    <t>OPTIONAL</t>
  </si>
  <si>
    <t>Traceability activation fee</t>
  </si>
  <si>
    <t>Choose from the dropdown options. This is a one-off fee, paid by Retailer and Brand Members who want to start sourcing Traceable BCI Cotton. It is optional to activate Traceability.</t>
  </si>
  <si>
    <t>Section 6. Retailer and Brand sourcing targets</t>
  </si>
  <si>
    <t>Please enter your cotton sourcing volumes and targets for the next 5 years.
This information helps estimate your fees and supports Better Cotton Initiative in planning future field-level funding.</t>
  </si>
  <si>
    <t>Targets will be visible in myBetterCotton where you can view your sourcing progress against them throughout the year.</t>
  </si>
  <si>
    <t xml:space="preserve">Type of Cotton </t>
  </si>
  <si>
    <r>
      <t xml:space="preserve">Total cotton sourcing in </t>
    </r>
    <r>
      <rPr>
        <b/>
        <sz val="11"/>
        <color rgb="FF3C3C3B"/>
        <rFont val="Plus Jakarta Sans"/>
      </rPr>
      <t>MT</t>
    </r>
  </si>
  <si>
    <t>Input your total cotton consumption forecasted in MT</t>
  </si>
  <si>
    <r>
      <t xml:space="preserve">Cotton eligible for VBF deductions </t>
    </r>
    <r>
      <rPr>
        <b/>
        <sz val="11"/>
        <color rgb="FF3C3C3B"/>
        <rFont val="Plus Jakarta Sans"/>
      </rPr>
      <t>%</t>
    </r>
  </si>
  <si>
    <r>
      <t xml:space="preserve">Input the % of your total cotton consumption that you plan to source as identity cotton. Cotton eligible for VBF deductions includes cotton grown by ISEAL Community Members. You can find the information in </t>
    </r>
    <r>
      <rPr>
        <b/>
        <i/>
        <sz val="11"/>
        <color theme="2" tint="-0.499984740745262"/>
        <rFont val="Plus Jakarta Sans"/>
      </rPr>
      <t>Measuring Cotton Consumption: Requirements &amp; Guidance</t>
    </r>
    <r>
      <rPr>
        <i/>
        <sz val="11"/>
        <color theme="2" tint="-0.499984740745262"/>
        <rFont val="Plus Jakarta Sans"/>
      </rPr>
      <t>.</t>
    </r>
  </si>
  <si>
    <r>
      <t>Mass Balance BCI Cotton</t>
    </r>
    <r>
      <rPr>
        <b/>
        <sz val="11"/>
        <color rgb="FF3C3C3B"/>
        <rFont val="Plus Jakarta Sans"/>
      </rPr>
      <t xml:space="preserve"> %</t>
    </r>
  </si>
  <si>
    <t>Input the % of your total cotton consumption that you plan to source as Mass Balance BCI Cotton</t>
  </si>
  <si>
    <r>
      <t xml:space="preserve">Traceable BCI Cotton </t>
    </r>
    <r>
      <rPr>
        <b/>
        <sz val="11"/>
        <color rgb="FF3C3C3B"/>
        <rFont val="Plus Jakarta Sans"/>
      </rPr>
      <t>%</t>
    </r>
  </si>
  <si>
    <t>Input the % of your total cotton consumption that you plan to source as Traceable BCI Cotton</t>
  </si>
  <si>
    <r>
      <t xml:space="preserve">The scale up tool is structured around the </t>
    </r>
    <r>
      <rPr>
        <b/>
        <sz val="11"/>
        <color rgb="FF424242"/>
        <rFont val="Plus Jakarta Sans"/>
      </rPr>
      <t>calendar year (January–December).</t>
    </r>
    <r>
      <rPr>
        <sz val="11"/>
        <color rgb="FF424242"/>
        <rFont val="Plus Jakarta Sans"/>
      </rPr>
      <t xml:space="preserve"> This is because Better Cotton Initiative collects sourcing data and issues invoices based on calendar year totals, for consistency in how we measure and report progress across all members.
However, we understand that some organisations operate on a different 12-month cycle, such as a financial year. You are welcome to submit target sourcing data based on your preferred past 12-month period (e.g. April-March) provided it aligns with the calendar year in which you are submitting. For example, the 2026 targets can then serve as a baseline for your 2026–2027 financial year sourcing plan.</t>
    </r>
  </si>
  <si>
    <t>Proceed to the next tab to see the cost estimate.</t>
  </si>
  <si>
    <t>Please see the BCI Retailer and Brand Member Invoicing FAQs for more information on fee cycles.</t>
  </si>
  <si>
    <t>Section 7. Total cotton volumes</t>
  </si>
  <si>
    <r>
      <rPr>
        <sz val="11"/>
        <color rgb="FF000000"/>
        <rFont val="Plus Jakarta Sans"/>
      </rPr>
      <t xml:space="preserve">This section provides a breakdown of all cotton types and volumes in Metric Tonnes (MT). This data is used to provide your estimated cost calculations and is populated from the information in the </t>
    </r>
    <r>
      <rPr>
        <b/>
        <sz val="11"/>
        <color rgb="FF000000"/>
        <rFont val="Plus Jakarta Sans"/>
      </rPr>
      <t>Checklist</t>
    </r>
    <r>
      <rPr>
        <sz val="11"/>
        <color rgb="FF000000"/>
        <rFont val="Plus Jakarta Sans"/>
      </rPr>
      <t xml:space="preserve"> and</t>
    </r>
    <r>
      <rPr>
        <b/>
        <sz val="11"/>
        <color rgb="FF000000"/>
        <rFont val="Plus Jakarta Sans"/>
      </rPr>
      <t xml:space="preserve"> Scale-up tool. </t>
    </r>
  </si>
  <si>
    <t>Type of Cotton in MT</t>
  </si>
  <si>
    <t>Year</t>
  </si>
  <si>
    <t>Breakdown of cotton types sourced in your 12-month timeframe (set in the calendar year you submit the data).</t>
  </si>
  <si>
    <t>Non-BCI Cotton sourcing (MT)</t>
  </si>
  <si>
    <t>Total volume of cotton that was not produced by BCI farmers or cotton eligible for VBF deductions.</t>
  </si>
  <si>
    <t>Total BCI Cotton sourcing (MT)</t>
  </si>
  <si>
    <r>
      <t xml:space="preserve">Total volume of BCI Cotton (Mass Balance </t>
    </r>
    <r>
      <rPr>
        <i/>
        <u/>
        <sz val="11"/>
        <color theme="2" tint="-0.499984740745262"/>
        <rFont val="Plus Jakarta Sans"/>
      </rPr>
      <t>and</t>
    </r>
    <r>
      <rPr>
        <i/>
        <sz val="11"/>
        <color theme="2" tint="-0.499984740745262"/>
        <rFont val="Plus Jakarta Sans"/>
      </rPr>
      <t xml:space="preserve"> Traceable). </t>
    </r>
  </si>
  <si>
    <t>7.2.1</t>
  </si>
  <si>
    <t>Mass Balance BCI Cotton sourcing (MT)</t>
  </si>
  <si>
    <t xml:space="preserve">Total volume of Mass Balance BCI Cotton. </t>
  </si>
  <si>
    <t>7.2.2</t>
  </si>
  <si>
    <t>Traceable BCI Cotton sourcing (MT)</t>
  </si>
  <si>
    <t>Total volume of Traceable BCI Cotton.</t>
  </si>
  <si>
    <t>Cotton eligible for VBF deductions (MT)</t>
  </si>
  <si>
    <t>Total volume of cotton eligible for VBF deductions. This includes sourced from ISEAL Community Members and recycled cotton.</t>
  </si>
  <si>
    <t>Total Cotton Sourcing (MT) for Membership Fees</t>
  </si>
  <si>
    <t>Total of all cotton types.</t>
  </si>
  <si>
    <t>Total Cotton Sourcing (MT) for VBF Fees</t>
  </si>
  <si>
    <t>Total of BCI Cotton and Non-BCI Cotton only, excludes cotton eligible for VBF deduction.</t>
  </si>
  <si>
    <t>Section 8. Volume Based Fee estimate by calendar year</t>
  </si>
  <si>
    <t>This section provides the estimated total Volume Based Fees for a single sourcing year (January 1 - December 31).</t>
  </si>
  <si>
    <r>
      <t xml:space="preserve">The </t>
    </r>
    <r>
      <rPr>
        <b/>
        <sz val="11"/>
        <color rgb="FF000000"/>
        <rFont val="Plus Jakarta Sans"/>
      </rPr>
      <t>Volume Based Fees</t>
    </r>
    <r>
      <rPr>
        <sz val="11"/>
        <color rgb="FF000000"/>
        <rFont val="Plus Jakarta Sans"/>
      </rPr>
      <t xml:space="preserve"> in this section are estimates based on the sourcing figures you input into the </t>
    </r>
    <r>
      <rPr>
        <b/>
        <i/>
        <sz val="11"/>
        <color rgb="FF000000"/>
        <rFont val="Plus Jakarta Sans"/>
      </rPr>
      <t>Checklist</t>
    </r>
    <r>
      <rPr>
        <sz val="11"/>
        <color rgb="FF000000"/>
        <rFont val="Plus Jakarta Sans"/>
      </rPr>
      <t xml:space="preserve"> and the </t>
    </r>
    <r>
      <rPr>
        <b/>
        <i/>
        <sz val="11"/>
        <color rgb="FF000000"/>
        <rFont val="Plus Jakarta Sans"/>
      </rPr>
      <t>Scale-up tool</t>
    </r>
    <r>
      <rPr>
        <sz val="11"/>
        <color rgb="FF000000"/>
        <rFont val="Plus Jakarta Sans"/>
      </rPr>
      <t xml:space="preserve"> tabs. You can review the summary of the volumes used for calculation in </t>
    </r>
    <r>
      <rPr>
        <b/>
        <sz val="11"/>
        <color rgb="FF000000"/>
        <rFont val="Plus Jakarta Sans"/>
      </rPr>
      <t>Section 7</t>
    </r>
    <r>
      <rPr>
        <sz val="11"/>
        <color rgb="FF000000"/>
        <rFont val="Plus Jakarta Sans"/>
      </rPr>
      <t xml:space="preserve">. The actual invoice amounts for these years will be calculated using BCP sourcing data against your reported baseline and will be confirmed with you before invoicing. </t>
    </r>
  </si>
  <si>
    <t>Type of fee</t>
  </si>
  <si>
    <t>Sourcing Year (Jan - Dec)</t>
  </si>
  <si>
    <t>Additional information</t>
  </si>
  <si>
    <t>% of total cotton sourcing sourced as BCI Cotton</t>
  </si>
  <si>
    <r>
      <t xml:space="preserve">The % of total cotton sourcing, sourced as BCI Cotton (Mass Balance </t>
    </r>
    <r>
      <rPr>
        <i/>
        <u/>
        <sz val="11"/>
        <color theme="2" tint="-0.499984740745262"/>
        <rFont val="Plus Jakarta Sans"/>
      </rPr>
      <t>and</t>
    </r>
    <r>
      <rPr>
        <i/>
        <sz val="11"/>
        <color theme="2" tint="-0.499984740745262"/>
        <rFont val="Plus Jakarta Sans"/>
      </rPr>
      <t xml:space="preserve"> Traceable).</t>
    </r>
  </si>
  <si>
    <t>VBF rate per MT of BCI Cotton sourced</t>
  </si>
  <si>
    <t>This rate is determined by your BCI Cotton sourcing volumes as a percentage against your total.</t>
  </si>
  <si>
    <t>Gross VBF</t>
  </si>
  <si>
    <t>Total VBF for the calendar year.</t>
  </si>
  <si>
    <t>Section 9. Volume based fee estimate by payment year</t>
  </si>
  <si>
    <t>This section shows the estimated total fees based on the calendar year in which invoices are paid.</t>
  </si>
  <si>
    <r>
      <t xml:space="preserve">The </t>
    </r>
    <r>
      <rPr>
        <b/>
        <sz val="11"/>
        <color rgb="FF000000"/>
        <rFont val="Plus Jakarta Sans"/>
      </rPr>
      <t>Volume Based Fees</t>
    </r>
    <r>
      <rPr>
        <sz val="11"/>
        <color rgb="FF000000"/>
        <rFont val="Plus Jakarta Sans"/>
      </rPr>
      <t xml:space="preserve"> in this section are based on the sourcing figures you input into the </t>
    </r>
    <r>
      <rPr>
        <b/>
        <i/>
        <sz val="11"/>
        <color rgb="FF000000"/>
        <rFont val="Plus Jakarta Sans"/>
      </rPr>
      <t>Checklist</t>
    </r>
    <r>
      <rPr>
        <sz val="11"/>
        <color rgb="FF000000"/>
        <rFont val="Plus Jakarta Sans"/>
      </rPr>
      <t xml:space="preserve"> and the </t>
    </r>
    <r>
      <rPr>
        <b/>
        <i/>
        <sz val="11"/>
        <color rgb="FF000000"/>
        <rFont val="Plus Jakarta Sans"/>
      </rPr>
      <t xml:space="preserve">Scale-up tool </t>
    </r>
    <r>
      <rPr>
        <i/>
        <sz val="11"/>
        <color rgb="FF000000"/>
        <rFont val="Plus Jakarta Sans"/>
      </rPr>
      <t>tabs.</t>
    </r>
    <r>
      <rPr>
        <b/>
        <sz val="11"/>
        <color rgb="FF000000"/>
        <rFont val="Plus Jakarta Sans"/>
      </rPr>
      <t xml:space="preserve"> </t>
    </r>
    <r>
      <rPr>
        <sz val="11"/>
        <color rgb="FF000000"/>
        <rFont val="Plus Jakarta Sans"/>
      </rPr>
      <t xml:space="preserve">You can see the summary of volumes used for the calculation in </t>
    </r>
    <r>
      <rPr>
        <b/>
        <sz val="11"/>
        <color rgb="FF000000"/>
        <rFont val="Plus Jakarta Sans"/>
      </rPr>
      <t xml:space="preserve">Section 7. </t>
    </r>
    <r>
      <rPr>
        <sz val="11"/>
        <color rgb="FF000000"/>
        <rFont val="Plus Jakarta Sans"/>
      </rPr>
      <t xml:space="preserve">The actual invoice amounts will be calculated using BCP sourcing data against your total volumes reported for 2025 sourcing and will be confirmed with you before invoicing. </t>
    </r>
  </si>
  <si>
    <t xml:space="preserve">Calendar year payment is made </t>
  </si>
  <si>
    <t xml:space="preserve">Pre-paid VBF </t>
  </si>
  <si>
    <t>Pre-paid VBF to be paid for the upcoming sourcing year (75% of the previous year's Gross VBF). In your first year of membership, the Pre-paid VBF is replaced with a one-off farmer contribution equal to your membership fee.</t>
  </si>
  <si>
    <t>Net VBF</t>
  </si>
  <si>
    <t>Net VBF to be paid for the previous sourcing year, ending 31 December (Gross VBF minus Pre-paid VBF).</t>
  </si>
  <si>
    <t>Membership Fee</t>
  </si>
  <si>
    <t xml:space="preserve">Membership fee, paid annualy on your renewal date. </t>
  </si>
  <si>
    <r>
      <t xml:space="preserve">TRC Activation </t>
    </r>
    <r>
      <rPr>
        <i/>
        <sz val="11"/>
        <color rgb="FF3C3C3B"/>
        <rFont val="Plus Jakarta Sans"/>
      </rPr>
      <t>(one-off fee)</t>
    </r>
  </si>
  <si>
    <t>One-off fee, paid by BCI Retailer and Brand Members who want to start sourcing Traceable BCI Cotton.</t>
  </si>
  <si>
    <t>Total</t>
  </si>
  <si>
    <t>Sum of all fees in the calendar year in which they are paid.</t>
  </si>
  <si>
    <t>Section 10. Potential additional costs</t>
  </si>
  <si>
    <t>Type of cost</t>
  </si>
  <si>
    <t>Frequency</t>
  </si>
  <si>
    <t>Traceability activation (paid to BCI)</t>
  </si>
  <si>
    <t>one-off fee</t>
  </si>
  <si>
    <r>
      <rPr>
        <sz val="11"/>
        <rFont val="Roboto"/>
        <family val="2"/>
      </rPr>
      <t>Members who wish to source Traceable BCI Cotton must first pay a one-off activation fee. This is a one-off fee, paid after submitting the activation form. The full list of fees can be found</t>
    </r>
    <r>
      <rPr>
        <u/>
        <sz val="11"/>
        <rFont val="Roboto"/>
        <family val="2"/>
      </rPr>
      <t xml:space="preserve"> </t>
    </r>
    <r>
      <rPr>
        <b/>
        <u/>
        <sz val="11"/>
        <color rgb="FF925C4A"/>
        <rFont val="Roboto"/>
      </rPr>
      <t>here.</t>
    </r>
  </si>
  <si>
    <t>Independent Assessment (paid to the Assessor)</t>
  </si>
  <si>
    <t>every 3 years</t>
  </si>
  <si>
    <r>
      <rPr>
        <sz val="11"/>
        <rFont val="Plus Jakarta Sans"/>
      </rPr>
      <t xml:space="preserve">Members in Small to Very Large categories must complete a Conformity Assessment every three years; Very Small Members only need this if making Sourcing Declaration Claims. Full guidance is available </t>
    </r>
    <r>
      <rPr>
        <b/>
        <u/>
        <sz val="11"/>
        <color rgb="FF925C4A"/>
        <rFont val="Plus Jakarta Sans"/>
      </rPr>
      <t>here.</t>
    </r>
  </si>
  <si>
    <t>Certification (paid to the Certification Body)</t>
  </si>
  <si>
    <r>
      <rPr>
        <sz val="11"/>
        <rFont val="Plus Jakarta Sans"/>
      </rPr>
      <t xml:space="preserve">Members who source Traceable BCI Cotton and wish to use BCI B2C Label, must get certified by a Certification Body, due every three years. Full guidance documents can be found </t>
    </r>
    <r>
      <rPr>
        <b/>
        <u/>
        <sz val="11"/>
        <color rgb="FF925C4A"/>
        <rFont val="Plus Jakarta Sans"/>
      </rPr>
      <t>here.</t>
    </r>
  </si>
  <si>
    <t>Calculation Methodology Guide</t>
  </si>
  <si>
    <t>Volume Based Fees rate table</t>
  </si>
  <si>
    <t>Relative Procurement or Relative Sourcing</t>
  </si>
  <si>
    <t>Relative Procurement</t>
  </si>
  <si>
    <t>Absolute Procurement</t>
  </si>
  <si>
    <t>&lt; 20%</t>
  </si>
  <si>
    <t>≥ 20%</t>
  </si>
  <si>
    <t>≥ 40%</t>
  </si>
  <si>
    <t>≥ 60%</t>
  </si>
  <si>
    <t>≥ 80%</t>
  </si>
  <si>
    <t>This is the percentage of cotton lint/fibre sourced as BCI Cotton (both Mass Balance BCI Cotton and Traceable BCI Cotton) compared to the total cotton sourcing for VBF rate (this is the total cotton sourcing reduced by cotton eligible for VBF deduction).</t>
  </si>
  <si>
    <t>≤ 200 MT</t>
  </si>
  <si>
    <t>&gt; 200 - 1,000 MT</t>
  </si>
  <si>
    <t>&gt; 1,000 - 3,000 MT</t>
  </si>
  <si>
    <t>&gt; 3,000 - 5,000 MT</t>
  </si>
  <si>
    <t>/</t>
  </si>
  <si>
    <t>Total Better Cotton Sourcing (MT)</t>
  </si>
  <si>
    <t>=</t>
  </si>
  <si>
    <t>&gt; 5,000 - 25,000 MT</t>
  </si>
  <si>
    <t>&gt; 25,000 - 75,000 MT</t>
  </si>
  <si>
    <t>&gt; 75,000 - 150,000 MT</t>
  </si>
  <si>
    <t>&gt; 150,000 - 300,000 MT</t>
  </si>
  <si>
    <t>&gt; 300,000 MT</t>
  </si>
  <si>
    <t>Absolute Procurement or Absolute Sourcing</t>
  </si>
  <si>
    <t>This is the total BCI Cotton sourcing in MT. Includes Mass Balance BCI Cotton and Traceable BCI Cotton sourcing.</t>
  </si>
  <si>
    <t>VBF Rate</t>
  </si>
  <si>
    <t>x</t>
  </si>
  <si>
    <t>Total Better Cotton Sourcing</t>
  </si>
  <si>
    <t xml:space="preserve">Gross Volume Based Fee </t>
  </si>
  <si>
    <t xml:space="preserve">Pre Paid Volume Based Fee Invoice: PP VBF </t>
  </si>
  <si>
    <t>Part of the total Gross Volume Based Fee, paid ahead of sourcing. Calculated based on the previous year's Gross Volume Based Fee.</t>
  </si>
  <si>
    <t xml:space="preserve">PREVIOUS YEAR Gross Volume Based Fee </t>
  </si>
  <si>
    <t>PP VBF</t>
  </si>
  <si>
    <t>Net Volume Based Fee Invoice: Net VBF</t>
  </si>
  <si>
    <t>The balance of the Gross Volume Based Fee for the current sourcing season.</t>
  </si>
  <si>
    <t>-</t>
  </si>
  <si>
    <t>NET VBF</t>
  </si>
  <si>
    <t>Formulas and Calculation data</t>
  </si>
  <si>
    <t>Rate ID</t>
  </si>
  <si>
    <t>1a</t>
  </si>
  <si>
    <t>Traceability Activation Fee</t>
  </si>
  <si>
    <t>1b</t>
  </si>
  <si>
    <t>No</t>
  </si>
  <si>
    <t>Total Cotton MT</t>
  </si>
  <si>
    <t>1c</t>
  </si>
  <si>
    <t>Very Small</t>
  </si>
  <si>
    <t>Non BCI Cotton MT</t>
  </si>
  <si>
    <t>1d</t>
  </si>
  <si>
    <t>Small</t>
  </si>
  <si>
    <t>BCI Cotton MT</t>
  </si>
  <si>
    <t>1e</t>
  </si>
  <si>
    <t>Medium</t>
  </si>
  <si>
    <t>Mass Balance</t>
  </si>
  <si>
    <t>1f</t>
  </si>
  <si>
    <t>Large</t>
  </si>
  <si>
    <t>Physical</t>
  </si>
  <si>
    <t>1g</t>
  </si>
  <si>
    <t>Very Large</t>
  </si>
  <si>
    <t>Cotton eligible for VBF deductions MT</t>
  </si>
  <si>
    <t>1h</t>
  </si>
  <si>
    <t>Total VBF MT</t>
  </si>
  <si>
    <t>1i</t>
  </si>
  <si>
    <t>BCI Cotton % vs Total</t>
  </si>
  <si>
    <t>BCI Cotton % vs VBF</t>
  </si>
  <si>
    <t>2a</t>
  </si>
  <si>
    <t xml:space="preserve">Relative </t>
  </si>
  <si>
    <t>2b</t>
  </si>
  <si>
    <t>Absolute</t>
  </si>
  <si>
    <t>2c</t>
  </si>
  <si>
    <t>2d</t>
  </si>
  <si>
    <t>2e</t>
  </si>
  <si>
    <t>2f</t>
  </si>
  <si>
    <t>2g</t>
  </si>
  <si>
    <t>2h</t>
  </si>
  <si>
    <t>2i</t>
  </si>
  <si>
    <t>Membership</t>
  </si>
  <si>
    <t>3a</t>
  </si>
  <si>
    <t>3b</t>
  </si>
  <si>
    <t>TRC fee</t>
  </si>
  <si>
    <t>3c</t>
  </si>
  <si>
    <t>3d</t>
  </si>
  <si>
    <t>3e</t>
  </si>
  <si>
    <t>3f</t>
  </si>
  <si>
    <t>3g</t>
  </si>
  <si>
    <t>3h</t>
  </si>
  <si>
    <t>3i</t>
  </si>
  <si>
    <t>4a</t>
  </si>
  <si>
    <t>4b</t>
  </si>
  <si>
    <t>4c</t>
  </si>
  <si>
    <t>4d</t>
  </si>
  <si>
    <t>4e</t>
  </si>
  <si>
    <t>4f</t>
  </si>
  <si>
    <t>4g</t>
  </si>
  <si>
    <t>4h</t>
  </si>
  <si>
    <t>4i</t>
  </si>
  <si>
    <t>5a</t>
  </si>
  <si>
    <t>5b</t>
  </si>
  <si>
    <t>5c</t>
  </si>
  <si>
    <t>5d</t>
  </si>
  <si>
    <t>5e</t>
  </si>
  <si>
    <t>5f</t>
  </si>
  <si>
    <t>5g</t>
  </si>
  <si>
    <t>5h</t>
  </si>
  <si>
    <t>5i</t>
  </si>
  <si>
    <t>6a</t>
  </si>
  <si>
    <t>6b</t>
  </si>
  <si>
    <t>6c</t>
  </si>
  <si>
    <t>6d</t>
  </si>
  <si>
    <t>6e</t>
  </si>
  <si>
    <t>6f</t>
  </si>
  <si>
    <t>6g</t>
  </si>
  <si>
    <t>6h</t>
  </si>
  <si>
    <t>6i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</si>
</sst>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
    <numFmt numFmtId="166" formatCode="_-[$€-2]\ * #,##0.00_-;\-[$€-2]\ * #,##0.00_-;_-[$€-2]\ * &quot;-&quot;??_-;_-@_-"/>
    <numFmt numFmtId="167" formatCode="_-* #,##0_-;\-* #,##0_-;_-* &quot;-&quot;??_-;_-@_-"/>
  </numFmts>
  <fonts count="67">
    <font>
      <sz val="11"/>
      <color theme="1"/>
      <name val="Roboto"/>
      <family val="2"/>
    </font>
    <font>
      <sz val="11"/>
      <color theme="1"/>
      <name val="Roboto"/>
      <family val="2"/>
    </font>
    <font>
      <b/>
      <sz val="10"/>
      <color indexed="81"/>
      <name val="Roboto"/>
    </font>
    <font>
      <sz val="10"/>
      <color indexed="81"/>
      <name val="Roboto"/>
    </font>
    <font>
      <b/>
      <sz val="9"/>
      <color indexed="81"/>
      <name val="Tahoma"/>
      <family val="2"/>
    </font>
    <font>
      <sz val="9"/>
      <color indexed="81"/>
      <name val="Tahoma"/>
      <family val="2"/>
    </font>
    <font>
      <sz val="11"/>
      <color rgb="FF9C0006"/>
      <name val="Roboto"/>
      <family val="2"/>
    </font>
    <font>
      <u/>
      <sz val="11"/>
      <color theme="10"/>
      <name val="Roboto"/>
      <family val="2"/>
    </font>
    <font>
      <sz val="8"/>
      <name val="Roboto"/>
      <family val="2"/>
    </font>
    <font>
      <b/>
      <sz val="11"/>
      <color rgb="FF000000"/>
      <name val="Plus Jakarta Sans"/>
    </font>
    <font>
      <sz val="11"/>
      <color rgb="FF000000"/>
      <name val="Plus Jakarta Sans"/>
    </font>
    <font>
      <i/>
      <sz val="11"/>
      <color rgb="FF3C3C3B"/>
      <name val="Plus Jakarta Sans"/>
    </font>
    <font>
      <b/>
      <u/>
      <sz val="11"/>
      <color rgb="FF3C3C3B"/>
      <name val="Plus Jakarta Sans"/>
    </font>
    <font>
      <sz val="11"/>
      <color rgb="FF3C3C3B"/>
      <name val="Plus Jakarta Sans"/>
    </font>
    <font>
      <b/>
      <sz val="11"/>
      <color rgb="FF3C3C3B"/>
      <name val="Plus Jakarta Sans"/>
    </font>
    <font>
      <sz val="11"/>
      <color theme="1"/>
      <name val="Plus Jakarta Sans"/>
    </font>
    <font>
      <b/>
      <u/>
      <sz val="12"/>
      <color rgb="FFFFFFFF"/>
      <name val="Plus Jakarta Sans"/>
    </font>
    <font>
      <b/>
      <sz val="18"/>
      <color rgb="FF925C4A"/>
      <name val="Plus Jakarta Sans"/>
    </font>
    <font>
      <b/>
      <sz val="9"/>
      <color rgb="FF3C3C3B"/>
      <name val="Plus Jakarta Sans"/>
    </font>
    <font>
      <sz val="9"/>
      <color rgb="FF3C3C3B"/>
      <name val="Plus Jakarta Sans"/>
    </font>
    <font>
      <sz val="11"/>
      <name val="Plus Jakarta Sans"/>
    </font>
    <font>
      <u/>
      <sz val="11"/>
      <color rgb="FF3C3C3B"/>
      <name val="Plus Jakarta Sans"/>
    </font>
    <font>
      <b/>
      <sz val="14"/>
      <color rgb="FF925C4A"/>
      <name val="Plus Jakarta Sans"/>
    </font>
    <font>
      <b/>
      <sz val="11"/>
      <color theme="1"/>
      <name val="Plus Jakarta Sans"/>
    </font>
    <font>
      <b/>
      <i/>
      <sz val="11"/>
      <color theme="1"/>
      <name val="Plus Jakarta Sans"/>
    </font>
    <font>
      <sz val="11"/>
      <color rgb="FFFFFFFF"/>
      <name val="Plus Jakarta Sans"/>
    </font>
    <font>
      <b/>
      <sz val="18"/>
      <color rgb="FF925C4A"/>
      <name val="Roundo"/>
      <family val="3"/>
    </font>
    <font>
      <sz val="12"/>
      <color theme="1"/>
      <name val="Plus Jakarta Sans"/>
    </font>
    <font>
      <b/>
      <sz val="12"/>
      <color theme="1"/>
      <name val="Plus Jakarta Sans"/>
    </font>
    <font>
      <b/>
      <sz val="16"/>
      <color theme="1"/>
      <name val="Plus Jakarta Sans"/>
    </font>
    <font>
      <sz val="11"/>
      <color rgb="FF424242"/>
      <name val="Plus Jakarta Sans"/>
    </font>
    <font>
      <b/>
      <sz val="11"/>
      <color rgb="FF424242"/>
      <name val="Plus Jakarta Sans"/>
    </font>
    <font>
      <b/>
      <sz val="16"/>
      <color rgb="FF925C4A"/>
      <name val="Roundo"/>
      <family val="3"/>
    </font>
    <font>
      <b/>
      <sz val="12"/>
      <color rgb="FF242424"/>
      <name val="Plus Jakarta Sans"/>
    </font>
    <font>
      <sz val="12"/>
      <color rgb="FF000000"/>
      <name val="Plus Jakarta Sans"/>
    </font>
    <font>
      <b/>
      <sz val="12"/>
      <color rgb="FF000000"/>
      <name val="Plus Jakarta Sans"/>
    </font>
    <font>
      <b/>
      <i/>
      <sz val="10"/>
      <color rgb="FF3C3C3B"/>
      <name val="Plus Jakarta Sans"/>
    </font>
    <font>
      <i/>
      <u/>
      <sz val="11"/>
      <color theme="10"/>
      <name val="Plus Jakarta Sans"/>
    </font>
    <font>
      <u/>
      <sz val="11"/>
      <color theme="10"/>
      <name val="Plus Jakarta Sans"/>
    </font>
    <font>
      <sz val="11"/>
      <color rgb="FF925C4A"/>
      <name val="Plus Jakarta Sans"/>
    </font>
    <font>
      <b/>
      <sz val="11"/>
      <color rgb="FFF4F3EC"/>
      <name val="Plus Jakarta Sans"/>
    </font>
    <font>
      <b/>
      <sz val="10"/>
      <color theme="1"/>
      <name val="Plus Jakarta Sans"/>
    </font>
    <font>
      <sz val="36"/>
      <color theme="1"/>
      <name val="Plus Jakarta Sans"/>
    </font>
    <font>
      <b/>
      <sz val="10"/>
      <name val="Plus Jakarta Sans"/>
    </font>
    <font>
      <b/>
      <sz val="10"/>
      <color rgb="FF925C4A"/>
      <name val="Plus Jakarta Sans"/>
    </font>
    <font>
      <b/>
      <sz val="10"/>
      <color theme="0"/>
      <name val="Plus Jakarta Sans"/>
    </font>
    <font>
      <sz val="11"/>
      <color rgb="FF9C0006"/>
      <name val="Plus Jakarta Sans"/>
    </font>
    <font>
      <b/>
      <sz val="12"/>
      <color theme="0"/>
      <name val="Plus Jakarta Sans"/>
    </font>
    <font>
      <b/>
      <sz val="10"/>
      <color rgb="FF14694A"/>
      <name val="Plus Jakarta Sans"/>
    </font>
    <font>
      <sz val="16"/>
      <name val="Plus Jakarta Sans"/>
    </font>
    <font>
      <b/>
      <i/>
      <sz val="10"/>
      <name val="Plus Jakarta Sans"/>
    </font>
    <font>
      <i/>
      <sz val="11"/>
      <color theme="2" tint="-0.499984740745262"/>
      <name val="Plus Jakarta Sans"/>
    </font>
    <font>
      <b/>
      <i/>
      <sz val="11"/>
      <color theme="2" tint="-0.499984740745262"/>
      <name val="Plus Jakarta Sans"/>
    </font>
    <font>
      <sz val="11"/>
      <color theme="2" tint="-0.499984740745262"/>
      <name val="Plus Jakarta Sans"/>
    </font>
    <font>
      <i/>
      <u/>
      <sz val="11"/>
      <color theme="2" tint="-0.499984740745262"/>
      <name val="Plus Jakarta Sans"/>
    </font>
    <font>
      <sz val="10"/>
      <color rgb="FF3C3C3B"/>
      <name val="Plus Jakarta Sans"/>
    </font>
    <font>
      <sz val="14"/>
      <color rgb="FF000000"/>
      <name val="Plus Jakarta Sans"/>
    </font>
    <font>
      <b/>
      <i/>
      <sz val="11"/>
      <color rgb="FF000000"/>
      <name val="Plus Jakarta Sans"/>
    </font>
    <font>
      <i/>
      <sz val="11"/>
      <color rgb="FF000000"/>
      <name val="Plus Jakarta Sans"/>
    </font>
    <font>
      <sz val="11"/>
      <name val="Roboto"/>
      <family val="2"/>
    </font>
    <font>
      <u/>
      <sz val="11"/>
      <name val="Roboto"/>
      <family val="2"/>
    </font>
    <font>
      <b/>
      <u/>
      <sz val="11"/>
      <color rgb="FF925C4A"/>
      <name val="Roboto"/>
    </font>
    <font>
      <b/>
      <u/>
      <sz val="11"/>
      <color rgb="FF925C4A"/>
      <name val="Plus Jakarta Sans"/>
    </font>
    <font>
      <sz val="11"/>
      <color theme="0"/>
      <name val="Plus Jakarta Sans"/>
    </font>
    <font>
      <i/>
      <sz val="11"/>
      <color rgb="FF747474"/>
      <name val="Plus Jakarta Sans"/>
    </font>
    <font>
      <b/>
      <i/>
      <sz val="11"/>
      <color rgb="FF747474"/>
      <name val="Plus Jakarta Sans"/>
    </font>
    <font>
      <b/>
      <sz val="16"/>
      <color rgb="FFFF0000"/>
      <name val="Roundo"/>
      <family val="3"/>
    </font>
  </fonts>
  <fills count="18">
    <fill>
      <patternFill patternType="none"/>
    </fill>
    <fill>
      <patternFill patternType="gray125"/>
    </fill>
    <fill>
      <patternFill patternType="solid">
        <fgColor theme="0"/>
        <bgColor indexed="64"/>
      </patternFill>
    </fill>
    <fill>
      <patternFill patternType="solid">
        <fgColor rgb="FFFFC7CE"/>
      </patternFill>
    </fill>
    <fill>
      <patternFill patternType="solid">
        <fgColor theme="0"/>
        <bgColor rgb="FF000000"/>
      </patternFill>
    </fill>
    <fill>
      <patternFill patternType="solid">
        <fgColor rgb="FF925C4A"/>
        <bgColor rgb="FF000000"/>
      </patternFill>
    </fill>
    <fill>
      <patternFill patternType="solid">
        <fgColor rgb="FFDBBF9E"/>
        <bgColor rgb="FF000000"/>
      </patternFill>
    </fill>
    <fill>
      <patternFill patternType="solid">
        <fgColor rgb="FFF4F3EC"/>
        <bgColor indexed="64"/>
      </patternFill>
    </fill>
    <fill>
      <patternFill patternType="solid">
        <fgColor rgb="FFF4F3EC"/>
        <bgColor rgb="FF000000"/>
      </patternFill>
    </fill>
    <fill>
      <patternFill patternType="solid">
        <fgColor rgb="FFC2D4F7"/>
        <bgColor indexed="64"/>
      </patternFill>
    </fill>
    <fill>
      <patternFill patternType="solid">
        <fgColor rgb="FF14694A"/>
        <bgColor indexed="64"/>
      </patternFill>
    </fill>
    <fill>
      <patternFill patternType="solid">
        <fgColor rgb="FF925C4A"/>
        <bgColor indexed="64"/>
      </patternFill>
    </fill>
    <fill>
      <patternFill patternType="solid">
        <fgColor rgb="FFDBBF9E"/>
        <bgColor indexed="64"/>
      </patternFill>
    </fill>
    <fill>
      <patternFill patternType="solid">
        <fgColor rgb="FFBFE0A6"/>
        <bgColor indexed="64"/>
      </patternFill>
    </fill>
    <fill>
      <patternFill patternType="solid">
        <fgColor rgb="FF0F2B40"/>
        <bgColor indexed="64"/>
      </patternFill>
    </fill>
    <fill>
      <patternFill patternType="solid">
        <fgColor rgb="FF45639E"/>
        <bgColor indexed="64"/>
      </patternFill>
    </fill>
    <fill>
      <patternFill patternType="solid">
        <fgColor theme="2"/>
        <bgColor indexed="64"/>
      </patternFill>
    </fill>
    <fill>
      <patternFill patternType="solid">
        <fgColor rgb="FF23B57F"/>
        <bgColor indexed="64"/>
      </patternFill>
    </fill>
  </fills>
  <borders count="2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0" tint="-4.9989318521683403E-2"/>
      </bottom>
      <diagonal/>
    </border>
    <border>
      <left style="thin">
        <color theme="0" tint="-4.9989318521683403E-2"/>
      </left>
      <right/>
      <top/>
      <bottom style="thick">
        <color theme="0" tint="-4.9989318521683403E-2"/>
      </bottom>
      <diagonal/>
    </border>
    <border>
      <left/>
      <right/>
      <top style="thick">
        <color theme="0" tint="-4.9989318521683403E-2"/>
      </top>
      <bottom/>
      <diagonal/>
    </border>
    <border>
      <left style="medium">
        <color rgb="FFF4F3EC"/>
      </left>
      <right style="medium">
        <color rgb="FFF4F3EC"/>
      </right>
      <top style="medium">
        <color rgb="FFF4F3EC"/>
      </top>
      <bottom style="medium">
        <color rgb="FFF4F3EC"/>
      </bottom>
      <diagonal/>
    </border>
    <border>
      <left style="medium">
        <color rgb="FF14694A"/>
      </left>
      <right/>
      <top style="medium">
        <color rgb="FF14694A"/>
      </top>
      <bottom/>
      <diagonal/>
    </border>
    <border>
      <left/>
      <right style="medium">
        <color rgb="FF14694A"/>
      </right>
      <top style="medium">
        <color rgb="FF14694A"/>
      </top>
      <bottom/>
      <diagonal/>
    </border>
    <border>
      <left style="medium">
        <color rgb="FF14694A"/>
      </left>
      <right/>
      <top/>
      <bottom style="medium">
        <color rgb="FF14694A"/>
      </bottom>
      <diagonal/>
    </border>
    <border>
      <left/>
      <right style="medium">
        <color rgb="FF14694A"/>
      </right>
      <top/>
      <bottom style="medium">
        <color rgb="FF14694A"/>
      </bottom>
      <diagonal/>
    </border>
    <border>
      <left style="thin">
        <color theme="2" tint="-0.249977111117893"/>
      </left>
      <right style="thin">
        <color theme="2" tint="-0.249977111117893"/>
      </right>
      <top style="thin">
        <color theme="2" tint="-0.249977111117893"/>
      </top>
      <bottom style="thin">
        <color theme="2" tint="-0.249977111117893"/>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6" fillId="3" borderId="0" applyNumberFormat="0" applyBorder="0" applyAlignment="0" applyProtection="0"/>
    <xf numFmtId="0" fontId="7" fillId="0" borderId="0" applyNumberFormat="0" applyFill="0" applyBorder="0" applyAlignment="0" applyProtection="0"/>
  </cellStyleXfs>
  <cellXfs count="230">
    <xf numFmtId="0" fontId="0" fillId="0" borderId="0" xfId="0"/>
    <xf numFmtId="0" fontId="13" fillId="2" borderId="0" xfId="0" applyFont="1" applyFill="1" applyAlignment="1">
      <alignment vertical="center"/>
    </xf>
    <xf numFmtId="0" fontId="13" fillId="2" borderId="0" xfId="0" applyFont="1" applyFill="1" applyAlignment="1">
      <alignment horizontal="left" vertical="center"/>
    </xf>
    <xf numFmtId="0" fontId="15" fillId="12" borderId="0" xfId="0" applyFont="1" applyFill="1" applyAlignment="1">
      <alignment vertical="center"/>
    </xf>
    <xf numFmtId="0" fontId="16" fillId="2" borderId="0" xfId="0" applyFont="1" applyFill="1" applyAlignment="1">
      <alignment horizontal="center" vertical="center"/>
    </xf>
    <xf numFmtId="0" fontId="18" fillId="2" borderId="0" xfId="0" applyFont="1" applyFill="1" applyAlignment="1">
      <alignment vertical="center"/>
    </xf>
    <xf numFmtId="0" fontId="19" fillId="2" borderId="0" xfId="0" applyFont="1" applyFill="1" applyAlignment="1">
      <alignment vertical="center"/>
    </xf>
    <xf numFmtId="0" fontId="13" fillId="2" borderId="0" xfId="0" applyFont="1" applyFill="1" applyAlignment="1">
      <alignment vertical="center" wrapText="1"/>
    </xf>
    <xf numFmtId="0" fontId="21" fillId="2" borderId="0" xfId="0" applyFont="1" applyFill="1" applyAlignment="1">
      <alignment vertical="center" wrapText="1"/>
    </xf>
    <xf numFmtId="164" fontId="23" fillId="12" borderId="0" xfId="1" applyNumberFormat="1" applyFont="1" applyFill="1" applyBorder="1" applyAlignment="1" applyProtection="1">
      <alignment vertical="center"/>
      <protection hidden="1"/>
    </xf>
    <xf numFmtId="0" fontId="13" fillId="4" borderId="0" xfId="0" quotePrefix="1" applyFont="1" applyFill="1" applyAlignment="1">
      <alignment horizontal="left" vertical="center"/>
    </xf>
    <xf numFmtId="0" fontId="13" fillId="4" borderId="0" xfId="0" applyFont="1" applyFill="1" applyAlignment="1">
      <alignment horizontal="left" vertical="center" wrapText="1"/>
    </xf>
    <xf numFmtId="0" fontId="20" fillId="4" borderId="0" xfId="0" applyFont="1" applyFill="1" applyAlignment="1" applyProtection="1">
      <alignment horizontal="left" vertical="center"/>
      <protection locked="0"/>
    </xf>
    <xf numFmtId="0" fontId="13" fillId="7" borderId="0" xfId="0" quotePrefix="1" applyFont="1" applyFill="1" applyAlignment="1">
      <alignment horizontal="left" vertical="center"/>
    </xf>
    <xf numFmtId="0" fontId="13" fillId="7" borderId="0" xfId="0" applyFont="1" applyFill="1" applyAlignment="1">
      <alignment horizontal="left" vertical="center" wrapText="1"/>
    </xf>
    <xf numFmtId="14" fontId="20" fillId="7" borderId="0" xfId="0" applyNumberFormat="1" applyFont="1" applyFill="1" applyAlignment="1" applyProtection="1">
      <alignment horizontal="left" vertical="center"/>
      <protection locked="0"/>
    </xf>
    <xf numFmtId="0" fontId="20" fillId="7" borderId="0" xfId="0" applyFont="1" applyFill="1" applyAlignment="1" applyProtection="1">
      <alignment horizontal="left" vertical="center"/>
      <protection locked="0"/>
    </xf>
    <xf numFmtId="165" fontId="13" fillId="4" borderId="0" xfId="0" quotePrefix="1" applyNumberFormat="1" applyFont="1" applyFill="1" applyAlignment="1">
      <alignment horizontal="left" vertical="center"/>
    </xf>
    <xf numFmtId="2" fontId="13" fillId="7" borderId="0" xfId="0" quotePrefix="1" applyNumberFormat="1" applyFont="1" applyFill="1" applyAlignment="1">
      <alignment horizontal="left" vertical="center"/>
    </xf>
    <xf numFmtId="2" fontId="13" fillId="4" borderId="0" xfId="0" quotePrefix="1" applyNumberFormat="1" applyFont="1" applyFill="1" applyAlignment="1">
      <alignment horizontal="left" vertical="center"/>
    </xf>
    <xf numFmtId="0" fontId="13" fillId="2" borderId="0" xfId="0" quotePrefix="1" applyFont="1" applyFill="1" applyAlignment="1">
      <alignment horizontal="left" vertical="center"/>
    </xf>
    <xf numFmtId="0" fontId="13" fillId="2" borderId="0" xfId="0" applyFont="1" applyFill="1" applyAlignment="1">
      <alignment horizontal="left" vertical="center" wrapText="1"/>
    </xf>
    <xf numFmtId="0" fontId="20" fillId="2" borderId="0" xfId="0" applyFont="1" applyFill="1" applyAlignment="1" applyProtection="1">
      <alignment horizontal="right" vertical="center"/>
      <protection hidden="1"/>
    </xf>
    <xf numFmtId="0" fontId="13" fillId="7" borderId="0" xfId="0" applyFont="1" applyFill="1" applyAlignment="1" applyProtection="1">
      <alignment vertical="center"/>
      <protection locked="0"/>
    </xf>
    <xf numFmtId="0" fontId="14" fillId="4" borderId="0" xfId="0" applyFont="1" applyFill="1" applyAlignment="1">
      <alignment horizontal="left" vertical="center" wrapText="1"/>
    </xf>
    <xf numFmtId="0" fontId="20" fillId="4" borderId="0" xfId="0" applyFont="1" applyFill="1" applyAlignment="1" applyProtection="1">
      <alignment horizontal="right" vertical="center"/>
      <protection hidden="1"/>
    </xf>
    <xf numFmtId="0" fontId="20" fillId="7" borderId="0" xfId="0" applyFont="1" applyFill="1" applyAlignment="1" applyProtection="1">
      <alignment horizontal="right" vertical="center"/>
      <protection locked="0"/>
    </xf>
    <xf numFmtId="0" fontId="20" fillId="7" borderId="0" xfId="0" applyFont="1" applyFill="1" applyAlignment="1" applyProtection="1">
      <alignment horizontal="right" vertical="center"/>
      <protection hidden="1"/>
    </xf>
    <xf numFmtId="0" fontId="13" fillId="4" borderId="0" xfId="0" applyFont="1" applyFill="1" applyAlignment="1">
      <alignment horizontal="right" vertical="center" wrapText="1"/>
    </xf>
    <xf numFmtId="0" fontId="13" fillId="4" borderId="0" xfId="0" applyFont="1" applyFill="1" applyAlignment="1" applyProtection="1">
      <alignment horizontal="left" vertical="center" wrapText="1"/>
      <protection hidden="1"/>
    </xf>
    <xf numFmtId="0" fontId="13" fillId="7" borderId="0" xfId="0" applyFont="1" applyFill="1" applyAlignment="1" applyProtection="1">
      <alignment horizontal="left" vertical="center" wrapText="1"/>
      <protection locked="0"/>
    </xf>
    <xf numFmtId="164" fontId="24" fillId="12" borderId="0" xfId="1" applyNumberFormat="1" applyFont="1" applyFill="1" applyBorder="1" applyAlignment="1" applyProtection="1">
      <alignment vertical="center"/>
      <protection hidden="1"/>
    </xf>
    <xf numFmtId="0" fontId="25" fillId="2" borderId="0" xfId="0" applyFont="1" applyFill="1" applyAlignment="1">
      <alignment horizontal="left" vertical="center" wrapText="1"/>
    </xf>
    <xf numFmtId="0" fontId="11" fillId="4" borderId="0" xfId="0" applyFont="1" applyFill="1" applyAlignment="1" applyProtection="1">
      <alignment horizontal="left" vertical="center" wrapText="1"/>
      <protection locked="0"/>
    </xf>
    <xf numFmtId="0" fontId="13" fillId="4" borderId="0" xfId="0" applyFont="1" applyFill="1" applyAlignment="1" applyProtection="1">
      <alignment horizontal="left" vertical="center" wrapText="1"/>
      <protection locked="0"/>
    </xf>
    <xf numFmtId="0" fontId="11" fillId="7" borderId="0" xfId="0" applyFont="1" applyFill="1" applyAlignment="1" applyProtection="1">
      <alignment horizontal="left" vertical="center" wrapText="1"/>
      <protection locked="0"/>
    </xf>
    <xf numFmtId="164" fontId="23" fillId="12" borderId="0" xfId="1" applyNumberFormat="1" applyFont="1" applyFill="1" applyBorder="1" applyAlignment="1" applyProtection="1">
      <alignment vertical="center" wrapText="1"/>
      <protection hidden="1"/>
    </xf>
    <xf numFmtId="0" fontId="25" fillId="2" borderId="0" xfId="0" applyFont="1" applyFill="1" applyAlignment="1">
      <alignment horizontal="left" vertical="center"/>
    </xf>
    <xf numFmtId="0" fontId="25" fillId="2" borderId="0" xfId="0" applyFont="1" applyFill="1" applyAlignment="1" applyProtection="1">
      <alignment horizontal="left" vertical="center"/>
      <protection locked="0"/>
    </xf>
    <xf numFmtId="0" fontId="25" fillId="2" borderId="0" xfId="0" applyFont="1" applyFill="1" applyAlignment="1">
      <alignment vertical="center"/>
    </xf>
    <xf numFmtId="0" fontId="15" fillId="2" borderId="0" xfId="0" applyFont="1" applyFill="1"/>
    <xf numFmtId="0" fontId="29" fillId="2" borderId="0" xfId="0" applyFont="1" applyFill="1"/>
    <xf numFmtId="164" fontId="9" fillId="6" borderId="0" xfId="1" applyNumberFormat="1" applyFont="1" applyFill="1" applyBorder="1" applyAlignment="1" applyProtection="1">
      <alignment vertical="center"/>
      <protection hidden="1"/>
    </xf>
    <xf numFmtId="0" fontId="13" fillId="8" borderId="0" xfId="0" quotePrefix="1" applyFont="1" applyFill="1" applyAlignment="1">
      <alignment horizontal="left" vertical="center"/>
    </xf>
    <xf numFmtId="0" fontId="13" fillId="8" borderId="0" xfId="0" applyFont="1" applyFill="1" applyAlignment="1">
      <alignment horizontal="left" vertical="center" wrapText="1"/>
    </xf>
    <xf numFmtId="0" fontId="20" fillId="8" borderId="0" xfId="0" quotePrefix="1" applyFont="1" applyFill="1" applyAlignment="1">
      <alignment horizontal="left" vertical="center"/>
    </xf>
    <xf numFmtId="0" fontId="13" fillId="0" borderId="0" xfId="0" quotePrefix="1" applyFont="1" applyAlignment="1">
      <alignment horizontal="left" vertical="center"/>
    </xf>
    <xf numFmtId="0" fontId="13" fillId="0" borderId="0" xfId="0" applyFont="1" applyAlignment="1">
      <alignment horizontal="left" vertical="center" wrapText="1"/>
    </xf>
    <xf numFmtId="1" fontId="20" fillId="0" borderId="0" xfId="0" applyNumberFormat="1" applyFont="1" applyAlignment="1" applyProtection="1">
      <alignment horizontal="left" vertical="center"/>
      <protection locked="0"/>
    </xf>
    <xf numFmtId="0" fontId="15" fillId="2" borderId="0" xfId="0" applyFont="1" applyFill="1" applyAlignment="1">
      <alignment horizontal="left" vertical="center" wrapText="1"/>
    </xf>
    <xf numFmtId="0" fontId="15" fillId="2" borderId="0" xfId="0" applyFont="1" applyFill="1" applyAlignment="1">
      <alignment wrapText="1"/>
    </xf>
    <xf numFmtId="0" fontId="9" fillId="6" borderId="0" xfId="1" applyNumberFormat="1" applyFont="1" applyFill="1" applyAlignment="1" applyProtection="1">
      <alignment horizontal="center" vertical="center"/>
      <protection hidden="1"/>
    </xf>
    <xf numFmtId="0" fontId="9" fillId="6" borderId="0" xfId="1" applyNumberFormat="1" applyFont="1" applyFill="1" applyBorder="1" applyAlignment="1" applyProtection="1">
      <alignment horizontal="center" vertical="center"/>
      <protection hidden="1"/>
    </xf>
    <xf numFmtId="0" fontId="13" fillId="8" borderId="9" xfId="0" quotePrefix="1" applyFont="1" applyFill="1" applyBorder="1" applyAlignment="1">
      <alignment horizontal="left" vertical="center"/>
    </xf>
    <xf numFmtId="0" fontId="13" fillId="8" borderId="9" xfId="0" applyFont="1" applyFill="1" applyBorder="1" applyAlignment="1">
      <alignment horizontal="left" vertical="center" wrapText="1"/>
    </xf>
    <xf numFmtId="9" fontId="13" fillId="0" borderId="0" xfId="2" applyFont="1" applyAlignment="1">
      <alignment horizontal="left" vertical="center" wrapText="1"/>
    </xf>
    <xf numFmtId="9" fontId="13" fillId="8" borderId="9" xfId="2" applyFont="1" applyFill="1" applyBorder="1" applyAlignment="1">
      <alignment horizontal="left" vertical="center" wrapText="1"/>
    </xf>
    <xf numFmtId="0" fontId="9" fillId="2" borderId="0" xfId="0" applyFont="1" applyFill="1"/>
    <xf numFmtId="0" fontId="32" fillId="2" borderId="0" xfId="0" applyFont="1" applyFill="1"/>
    <xf numFmtId="0" fontId="23" fillId="2" borderId="0" xfId="0" applyFont="1" applyFill="1" applyAlignment="1">
      <alignment vertical="center" wrapText="1"/>
    </xf>
    <xf numFmtId="0" fontId="33" fillId="2" borderId="0" xfId="0" applyFont="1" applyFill="1" applyAlignment="1">
      <alignment vertical="center" wrapText="1"/>
    </xf>
    <xf numFmtId="0" fontId="34" fillId="2" borderId="0" xfId="0" applyFont="1" applyFill="1"/>
    <xf numFmtId="164" fontId="35" fillId="12" borderId="0" xfId="1" applyNumberFormat="1" applyFont="1" applyFill="1" applyAlignment="1" applyProtection="1">
      <alignment vertical="center"/>
      <protection hidden="1"/>
    </xf>
    <xf numFmtId="0" fontId="35" fillId="12" borderId="0" xfId="1" applyNumberFormat="1" applyFont="1" applyFill="1" applyAlignment="1" applyProtection="1">
      <alignment vertical="center"/>
      <protection hidden="1"/>
    </xf>
    <xf numFmtId="0" fontId="13" fillId="0" borderId="0" xfId="0" applyFont="1" applyAlignment="1">
      <alignment horizontal="left" vertical="center"/>
    </xf>
    <xf numFmtId="0" fontId="13" fillId="7" borderId="0" xfId="0" applyFont="1" applyFill="1" applyAlignment="1">
      <alignment horizontal="left" vertical="center"/>
    </xf>
    <xf numFmtId="167" fontId="13" fillId="7" borderId="0" xfId="1" applyNumberFormat="1" applyFont="1" applyFill="1" applyAlignment="1">
      <alignment horizontal="right" vertical="center"/>
    </xf>
    <xf numFmtId="167" fontId="13" fillId="0" borderId="0" xfId="1" applyNumberFormat="1" applyFont="1" applyAlignment="1">
      <alignment horizontal="right" vertical="center"/>
    </xf>
    <xf numFmtId="0" fontId="14" fillId="0" borderId="0" xfId="0" applyFont="1" applyAlignment="1">
      <alignment horizontal="left" vertical="center"/>
    </xf>
    <xf numFmtId="0" fontId="14" fillId="7" borderId="0" xfId="0" applyFont="1" applyFill="1" applyAlignment="1">
      <alignment horizontal="left" vertical="center"/>
    </xf>
    <xf numFmtId="0" fontId="33" fillId="2" borderId="0" xfId="0" applyFont="1" applyFill="1" applyAlignment="1">
      <alignment horizontal="center" vertical="center" wrapText="1"/>
    </xf>
    <xf numFmtId="0" fontId="15" fillId="2" borderId="0" xfId="0" applyFont="1" applyFill="1" applyAlignment="1">
      <alignment horizontal="left" wrapText="1"/>
    </xf>
    <xf numFmtId="164" fontId="35" fillId="12" borderId="0" xfId="1" applyNumberFormat="1" applyFont="1" applyFill="1" applyBorder="1" applyAlignment="1" applyProtection="1">
      <alignment vertical="center"/>
      <protection hidden="1"/>
    </xf>
    <xf numFmtId="0" fontId="14" fillId="8" borderId="9" xfId="0" quotePrefix="1" applyFont="1" applyFill="1" applyBorder="1" applyAlignment="1">
      <alignment horizontal="right" vertical="center"/>
    </xf>
    <xf numFmtId="166" fontId="13" fillId="0" borderId="0" xfId="0" quotePrefix="1" applyNumberFormat="1" applyFont="1" applyAlignment="1">
      <alignment horizontal="left" vertical="center"/>
    </xf>
    <xf numFmtId="166" fontId="13" fillId="8" borderId="9" xfId="0" quotePrefix="1" applyNumberFormat="1" applyFont="1" applyFill="1" applyBorder="1" applyAlignment="1">
      <alignment horizontal="left" vertical="center"/>
    </xf>
    <xf numFmtId="0" fontId="27" fillId="2" borderId="0" xfId="0" applyFont="1" applyFill="1"/>
    <xf numFmtId="0" fontId="13" fillId="0" borderId="0" xfId="0" quotePrefix="1" applyFont="1" applyAlignment="1">
      <alignment horizontal="left" vertical="center" wrapText="1"/>
    </xf>
    <xf numFmtId="0" fontId="36" fillId="8" borderId="9" xfId="0" quotePrefix="1" applyFont="1" applyFill="1" applyBorder="1" applyAlignment="1">
      <alignment horizontal="left" vertical="center"/>
    </xf>
    <xf numFmtId="0" fontId="15" fillId="2" borderId="0" xfId="0" applyFont="1" applyFill="1" applyAlignment="1">
      <alignment horizontal="left"/>
    </xf>
    <xf numFmtId="0" fontId="14" fillId="8" borderId="9" xfId="0" quotePrefix="1" applyFont="1" applyFill="1" applyBorder="1" applyAlignment="1">
      <alignment horizontal="left" vertical="center"/>
    </xf>
    <xf numFmtId="166" fontId="14" fillId="8" borderId="9" xfId="0" quotePrefix="1" applyNumberFormat="1" applyFont="1" applyFill="1" applyBorder="1" applyAlignment="1">
      <alignment horizontal="left" vertical="center"/>
    </xf>
    <xf numFmtId="0" fontId="28" fillId="2" borderId="0" xfId="0" applyFont="1" applyFill="1"/>
    <xf numFmtId="0" fontId="13" fillId="8" borderId="0" xfId="0" quotePrefix="1" applyFont="1" applyFill="1" applyAlignment="1">
      <alignment vertical="center"/>
    </xf>
    <xf numFmtId="0" fontId="38" fillId="0" borderId="0" xfId="4" applyFont="1"/>
    <xf numFmtId="0" fontId="38" fillId="2" borderId="0" xfId="4" applyFont="1" applyFill="1"/>
    <xf numFmtId="0" fontId="13" fillId="0" borderId="0" xfId="0" quotePrefix="1" applyFont="1" applyAlignment="1">
      <alignment vertical="center"/>
    </xf>
    <xf numFmtId="0" fontId="15" fillId="0" borderId="0" xfId="0" applyFont="1"/>
    <xf numFmtId="0" fontId="17" fillId="2" borderId="0" xfId="0" applyFont="1" applyFill="1" applyAlignment="1">
      <alignment vertical="top"/>
    </xf>
    <xf numFmtId="0" fontId="22" fillId="2" borderId="0" xfId="0" applyFont="1" applyFill="1" applyAlignment="1">
      <alignment vertical="center"/>
    </xf>
    <xf numFmtId="0" fontId="39" fillId="2" borderId="0" xfId="0" applyFont="1" applyFill="1" applyAlignment="1">
      <alignment vertical="center"/>
    </xf>
    <xf numFmtId="0" fontId="40" fillId="5" borderId="12" xfId="0" quotePrefix="1" applyFont="1" applyFill="1" applyBorder="1" applyAlignment="1">
      <alignment horizontal="left" vertical="center"/>
    </xf>
    <xf numFmtId="0" fontId="14" fillId="6" borderId="9" xfId="0" quotePrefix="1" applyFont="1" applyFill="1" applyBorder="1" applyAlignment="1">
      <alignment horizontal="right" vertical="center"/>
    </xf>
    <xf numFmtId="9" fontId="14" fillId="6" borderId="9" xfId="0" quotePrefix="1" applyNumberFormat="1" applyFont="1" applyFill="1" applyBorder="1" applyAlignment="1">
      <alignment horizontal="right" vertical="center"/>
    </xf>
    <xf numFmtId="0" fontId="23" fillId="2" borderId="0" xfId="0" applyFont="1" applyFill="1" applyAlignment="1">
      <alignment vertical="center"/>
    </xf>
    <xf numFmtId="0" fontId="15" fillId="2" borderId="0" xfId="0" applyFont="1" applyFill="1" applyAlignment="1">
      <alignment vertical="center"/>
    </xf>
    <xf numFmtId="166" fontId="40" fillId="11" borderId="12" xfId="0" quotePrefix="1" applyNumberFormat="1" applyFont="1" applyFill="1" applyBorder="1" applyAlignment="1">
      <alignment horizontal="right" vertical="center"/>
    </xf>
    <xf numFmtId="166" fontId="40" fillId="5" borderId="12" xfId="0" quotePrefix="1" applyNumberFormat="1" applyFont="1" applyFill="1" applyBorder="1" applyAlignment="1">
      <alignment horizontal="right" vertical="center"/>
    </xf>
    <xf numFmtId="0" fontId="23" fillId="2" borderId="0" xfId="0" applyFont="1" applyFill="1"/>
    <xf numFmtId="0" fontId="46" fillId="2" borderId="0" xfId="3" applyFont="1" applyFill="1" applyAlignment="1">
      <alignment horizontal="center" vertical="center" wrapText="1"/>
    </xf>
    <xf numFmtId="0" fontId="20" fillId="0" borderId="0" xfId="0" quotePrefix="1" applyFont="1" applyAlignment="1">
      <alignment horizontal="left" vertical="center"/>
    </xf>
    <xf numFmtId="0" fontId="20" fillId="0" borderId="0" xfId="0" applyFont="1" applyAlignment="1">
      <alignment horizontal="left" vertical="center" wrapText="1"/>
    </xf>
    <xf numFmtId="0" fontId="20" fillId="8" borderId="0" xfId="0" applyFont="1" applyFill="1" applyAlignment="1">
      <alignment horizontal="left" vertical="center" wrapText="1"/>
    </xf>
    <xf numFmtId="0" fontId="51" fillId="7" borderId="0" xfId="0" applyFont="1" applyFill="1" applyAlignment="1" applyProtection="1">
      <alignment horizontal="left" vertical="center" wrapText="1"/>
      <protection hidden="1"/>
    </xf>
    <xf numFmtId="0" fontId="53" fillId="2" borderId="0" xfId="0" applyFont="1" applyFill="1" applyAlignment="1" applyProtection="1">
      <alignment horizontal="left" vertical="center" wrapText="1"/>
      <protection hidden="1"/>
    </xf>
    <xf numFmtId="0" fontId="51" fillId="4" borderId="0" xfId="0" applyFont="1" applyFill="1" applyAlignment="1">
      <alignment horizontal="left" vertical="center" wrapText="1"/>
    </xf>
    <xf numFmtId="0" fontId="51" fillId="7" borderId="0" xfId="0" applyFont="1" applyFill="1" applyAlignment="1">
      <alignment horizontal="left" vertical="center" wrapText="1"/>
    </xf>
    <xf numFmtId="0" fontId="14" fillId="0" borderId="0" xfId="0" applyFont="1" applyAlignment="1">
      <alignment horizontal="left" vertical="center" wrapText="1"/>
    </xf>
    <xf numFmtId="0" fontId="14" fillId="7" borderId="0" xfId="0" applyFont="1" applyFill="1" applyAlignment="1">
      <alignment horizontal="left" vertical="center" wrapText="1"/>
    </xf>
    <xf numFmtId="167" fontId="14" fillId="0" borderId="0" xfId="1" applyNumberFormat="1" applyFont="1" applyAlignment="1">
      <alignment horizontal="right" vertical="center"/>
    </xf>
    <xf numFmtId="167" fontId="14" fillId="7" borderId="0" xfId="1" applyNumberFormat="1" applyFont="1" applyFill="1" applyAlignment="1">
      <alignment horizontal="right" vertical="center"/>
    </xf>
    <xf numFmtId="166" fontId="55" fillId="0" borderId="0" xfId="0" applyNumberFormat="1" applyFont="1" applyAlignment="1">
      <alignment horizontal="right" vertical="center" wrapText="1"/>
    </xf>
    <xf numFmtId="166" fontId="13" fillId="8" borderId="9" xfId="0" applyNumberFormat="1" applyFont="1" applyFill="1" applyBorder="1" applyAlignment="1">
      <alignment horizontal="right" vertical="center"/>
    </xf>
    <xf numFmtId="166" fontId="13" fillId="0" borderId="0" xfId="0" quotePrefix="1" applyNumberFormat="1" applyFont="1" applyAlignment="1">
      <alignment horizontal="right" vertical="center"/>
    </xf>
    <xf numFmtId="0" fontId="13" fillId="8" borderId="9" xfId="0" quotePrefix="1" applyFont="1" applyFill="1" applyBorder="1" applyAlignment="1">
      <alignment horizontal="right" vertical="center"/>
    </xf>
    <xf numFmtId="166" fontId="14" fillId="8" borderId="9" xfId="0" applyNumberFormat="1" applyFont="1" applyFill="1" applyBorder="1" applyAlignment="1">
      <alignment horizontal="right" vertical="center" wrapText="1"/>
    </xf>
    <xf numFmtId="0" fontId="20" fillId="8" borderId="9" xfId="0" quotePrefix="1" applyFont="1" applyFill="1" applyBorder="1" applyAlignment="1">
      <alignment horizontal="left" vertical="center" wrapText="1"/>
    </xf>
    <xf numFmtId="0" fontId="20" fillId="0" borderId="0" xfId="0" quotePrefix="1" applyFont="1" applyAlignment="1">
      <alignment horizontal="left" vertical="center" wrapText="1"/>
    </xf>
    <xf numFmtId="0" fontId="20" fillId="8" borderId="0" xfId="0" quotePrefix="1" applyFont="1" applyFill="1" applyAlignment="1">
      <alignment horizontal="left" vertical="center" wrapText="1"/>
    </xf>
    <xf numFmtId="166" fontId="41" fillId="2" borderId="0" xfId="0" applyNumberFormat="1" applyFont="1" applyFill="1"/>
    <xf numFmtId="9" fontId="13" fillId="0" borderId="0" xfId="2" quotePrefix="1" applyFont="1" applyAlignment="1">
      <alignment horizontal="right" vertical="center"/>
    </xf>
    <xf numFmtId="0" fontId="14" fillId="0" borderId="0" xfId="0" quotePrefix="1" applyFont="1" applyAlignment="1">
      <alignment horizontal="left" vertical="center"/>
    </xf>
    <xf numFmtId="166" fontId="14" fillId="0" borderId="0" xfId="0" quotePrefix="1" applyNumberFormat="1" applyFont="1" applyAlignment="1">
      <alignment horizontal="left" vertical="center"/>
    </xf>
    <xf numFmtId="0" fontId="20" fillId="8" borderId="0" xfId="0" quotePrefix="1" applyFont="1" applyFill="1" applyAlignment="1">
      <alignment vertical="center"/>
    </xf>
    <xf numFmtId="0" fontId="47" fillId="2" borderId="0" xfId="0" applyFont="1" applyFill="1" applyAlignment="1">
      <alignment vertical="center" wrapText="1"/>
    </xf>
    <xf numFmtId="0" fontId="63" fillId="2" borderId="0" xfId="0" applyFont="1" applyFill="1"/>
    <xf numFmtId="0" fontId="51" fillId="4" borderId="0" xfId="0" applyFont="1" applyFill="1" applyAlignment="1" applyProtection="1">
      <alignment horizontal="left" vertical="center"/>
      <protection hidden="1"/>
    </xf>
    <xf numFmtId="165" fontId="13" fillId="4" borderId="0" xfId="0" applyNumberFormat="1" applyFont="1" applyFill="1" applyAlignment="1">
      <alignment horizontal="left" vertical="center" wrapText="1"/>
    </xf>
    <xf numFmtId="2" fontId="13" fillId="4" borderId="0" xfId="0" applyNumberFormat="1" applyFont="1" applyFill="1" applyAlignment="1">
      <alignment horizontal="left" vertical="center" wrapText="1"/>
    </xf>
    <xf numFmtId="166" fontId="15" fillId="2" borderId="0" xfId="0" applyNumberFormat="1" applyFont="1" applyFill="1" applyAlignment="1">
      <alignment horizontal="right"/>
    </xf>
    <xf numFmtId="166" fontId="15" fillId="2" borderId="0" xfId="0" applyNumberFormat="1" applyFont="1" applyFill="1"/>
    <xf numFmtId="0" fontId="66" fillId="2" borderId="0" xfId="0" applyFont="1" applyFill="1"/>
    <xf numFmtId="0" fontId="15" fillId="12" borderId="17" xfId="0" applyFont="1" applyFill="1" applyBorder="1"/>
    <xf numFmtId="0" fontId="23" fillId="12" borderId="17" xfId="0" applyFont="1" applyFill="1" applyBorder="1"/>
    <xf numFmtId="0" fontId="40" fillId="11" borderId="17" xfId="0" applyFont="1" applyFill="1" applyBorder="1"/>
    <xf numFmtId="0" fontId="15" fillId="2" borderId="17" xfId="0" applyFont="1" applyFill="1" applyBorder="1"/>
    <xf numFmtId="1" fontId="15" fillId="2" borderId="17" xfId="0" applyNumberFormat="1" applyFont="1" applyFill="1" applyBorder="1"/>
    <xf numFmtId="0" fontId="15" fillId="2" borderId="17" xfId="0" applyFont="1" applyFill="1" applyBorder="1" applyAlignment="1">
      <alignment horizontal="right"/>
    </xf>
    <xf numFmtId="0" fontId="23" fillId="13" borderId="17" xfId="0" applyFont="1" applyFill="1" applyBorder="1"/>
    <xf numFmtId="9" fontId="23" fillId="13" borderId="17" xfId="2" applyFont="1" applyFill="1" applyBorder="1"/>
    <xf numFmtId="0" fontId="15" fillId="16" borderId="17" xfId="0" applyFont="1" applyFill="1" applyBorder="1"/>
    <xf numFmtId="0" fontId="15" fillId="16" borderId="17" xfId="0" applyFont="1" applyFill="1" applyBorder="1" applyAlignment="1">
      <alignment horizontal="right"/>
    </xf>
    <xf numFmtId="49" fontId="23" fillId="9" borderId="17" xfId="0" applyNumberFormat="1" applyFont="1" applyFill="1" applyBorder="1"/>
    <xf numFmtId="166" fontId="23" fillId="9" borderId="17" xfId="0" applyNumberFormat="1" applyFont="1" applyFill="1" applyBorder="1"/>
    <xf numFmtId="0" fontId="23" fillId="2" borderId="17" xfId="0" applyFont="1" applyFill="1" applyBorder="1"/>
    <xf numFmtId="166" fontId="15" fillId="2" borderId="17" xfId="0" applyNumberFormat="1" applyFont="1" applyFill="1" applyBorder="1"/>
    <xf numFmtId="166" fontId="15" fillId="2" borderId="17" xfId="0" applyNumberFormat="1" applyFont="1" applyFill="1" applyBorder="1" applyAlignment="1">
      <alignment horizontal="right"/>
    </xf>
    <xf numFmtId="0" fontId="15" fillId="7" borderId="17" xfId="0" applyFont="1" applyFill="1" applyBorder="1"/>
    <xf numFmtId="0" fontId="15" fillId="0" borderId="17" xfId="0" applyFont="1" applyBorder="1"/>
    <xf numFmtId="166" fontId="15" fillId="0" borderId="17" xfId="0" applyNumberFormat="1" applyFont="1" applyBorder="1"/>
    <xf numFmtId="166" fontId="10" fillId="0" borderId="17" xfId="0" applyNumberFormat="1" applyFont="1" applyBorder="1"/>
    <xf numFmtId="0" fontId="15" fillId="7" borderId="17" xfId="0" applyFont="1" applyFill="1" applyBorder="1" applyAlignment="1">
      <alignment horizontal="right"/>
    </xf>
    <xf numFmtId="0" fontId="23" fillId="17" borderId="17" xfId="0" applyFont="1" applyFill="1" applyBorder="1"/>
    <xf numFmtId="9" fontId="23" fillId="17" borderId="17" xfId="2" applyFont="1" applyFill="1" applyBorder="1"/>
    <xf numFmtId="0" fontId="11" fillId="7" borderId="1" xfId="0" applyFont="1" applyFill="1" applyBorder="1" applyAlignment="1" applyProtection="1">
      <alignment horizontal="left" vertical="top" wrapText="1"/>
      <protection locked="0"/>
    </xf>
    <xf numFmtId="0" fontId="11" fillId="7" borderId="2" xfId="0" applyFont="1" applyFill="1" applyBorder="1" applyAlignment="1" applyProtection="1">
      <alignment horizontal="left" vertical="top" wrapText="1"/>
      <protection locked="0"/>
    </xf>
    <xf numFmtId="0" fontId="11" fillId="7" borderId="3" xfId="0" applyFont="1" applyFill="1" applyBorder="1" applyAlignment="1" applyProtection="1">
      <alignment horizontal="left" vertical="top" wrapText="1"/>
      <protection locked="0"/>
    </xf>
    <xf numFmtId="0" fontId="11" fillId="7" borderId="4" xfId="0" applyFont="1" applyFill="1" applyBorder="1" applyAlignment="1" applyProtection="1">
      <alignment horizontal="left" vertical="top" wrapText="1"/>
      <protection locked="0"/>
    </xf>
    <xf numFmtId="0" fontId="11" fillId="7" borderId="0" xfId="0" applyFont="1" applyFill="1" applyAlignment="1" applyProtection="1">
      <alignment horizontal="left" vertical="top" wrapText="1"/>
      <protection locked="0"/>
    </xf>
    <xf numFmtId="0" fontId="11" fillId="7" borderId="5" xfId="0" applyFont="1" applyFill="1" applyBorder="1" applyAlignment="1" applyProtection="1">
      <alignment horizontal="left" vertical="top" wrapText="1"/>
      <protection locked="0"/>
    </xf>
    <xf numFmtId="0" fontId="11" fillId="7" borderId="6" xfId="0" applyFont="1" applyFill="1" applyBorder="1" applyAlignment="1" applyProtection="1">
      <alignment horizontal="left" vertical="top" wrapText="1"/>
      <protection locked="0"/>
    </xf>
    <xf numFmtId="0" fontId="11" fillId="7" borderId="7" xfId="0" applyFont="1" applyFill="1" applyBorder="1" applyAlignment="1" applyProtection="1">
      <alignment horizontal="left" vertical="top" wrapText="1"/>
      <protection locked="0"/>
    </xf>
    <xf numFmtId="0" fontId="11" fillId="7" borderId="8" xfId="0" applyFont="1" applyFill="1" applyBorder="1" applyAlignment="1" applyProtection="1">
      <alignment horizontal="left" vertical="top" wrapText="1"/>
      <protection locked="0"/>
    </xf>
    <xf numFmtId="0" fontId="15" fillId="12" borderId="0" xfId="0" applyFont="1" applyFill="1" applyAlignment="1">
      <alignment horizontal="center" vertical="center"/>
    </xf>
    <xf numFmtId="0" fontId="26" fillId="2" borderId="0" xfId="0" applyFont="1" applyFill="1" applyAlignment="1" applyProtection="1">
      <alignment horizontal="left" vertical="top"/>
      <protection hidden="1"/>
    </xf>
    <xf numFmtId="0" fontId="13" fillId="2" borderId="0" xfId="0" applyFont="1" applyFill="1" applyAlignment="1">
      <alignment horizontal="center" vertical="center"/>
    </xf>
    <xf numFmtId="0" fontId="13" fillId="4" borderId="0" xfId="0" applyFont="1" applyFill="1" applyAlignment="1">
      <alignment horizontal="left" vertical="center" wrapText="1"/>
    </xf>
    <xf numFmtId="0" fontId="15" fillId="4" borderId="0" xfId="0" applyFont="1" applyFill="1" applyAlignment="1">
      <alignment horizontal="left" vertical="center" wrapText="1"/>
    </xf>
    <xf numFmtId="0" fontId="10" fillId="2" borderId="0" xfId="0" applyFont="1" applyFill="1" applyAlignment="1">
      <alignment horizontal="left" vertical="center" wrapText="1"/>
    </xf>
    <xf numFmtId="0" fontId="20" fillId="2" borderId="0" xfId="0" applyFont="1" applyFill="1" applyAlignment="1">
      <alignment horizontal="left" vertical="center" wrapText="1"/>
    </xf>
    <xf numFmtId="0" fontId="13" fillId="2" borderId="0" xfId="0" applyFont="1" applyFill="1" applyAlignment="1">
      <alignment horizontal="left" vertical="center" wrapText="1"/>
    </xf>
    <xf numFmtId="0" fontId="15" fillId="2" borderId="0" xfId="0" applyFont="1" applyFill="1" applyAlignment="1">
      <alignment horizontal="left" vertical="top" wrapText="1"/>
    </xf>
    <xf numFmtId="164" fontId="9" fillId="6" borderId="0" xfId="1" applyNumberFormat="1" applyFont="1" applyFill="1" applyBorder="1" applyAlignment="1" applyProtection="1">
      <alignment vertical="center"/>
      <protection hidden="1"/>
    </xf>
    <xf numFmtId="0" fontId="51" fillId="8" borderId="0" xfId="0" applyFont="1" applyFill="1" applyAlignment="1">
      <alignment horizontal="left" vertical="center" wrapText="1"/>
    </xf>
    <xf numFmtId="0" fontId="51" fillId="8" borderId="10" xfId="0" quotePrefix="1" applyFont="1" applyFill="1" applyBorder="1" applyAlignment="1">
      <alignment horizontal="left" vertical="center"/>
    </xf>
    <xf numFmtId="0" fontId="51" fillId="8" borderId="9" xfId="0" quotePrefix="1" applyFont="1" applyFill="1" applyBorder="1" applyAlignment="1">
      <alignment horizontal="left" vertical="center"/>
    </xf>
    <xf numFmtId="164" fontId="10" fillId="6" borderId="0" xfId="1" applyNumberFormat="1" applyFont="1" applyFill="1" applyBorder="1" applyAlignment="1" applyProtection="1">
      <alignment horizontal="center" vertical="center"/>
      <protection hidden="1"/>
    </xf>
    <xf numFmtId="0" fontId="15" fillId="2" borderId="0" xfId="0" applyFont="1" applyFill="1" applyAlignment="1">
      <alignment horizontal="left" vertical="center" wrapText="1"/>
    </xf>
    <xf numFmtId="0" fontId="51" fillId="0" borderId="0" xfId="0" applyFont="1" applyAlignment="1">
      <alignment horizontal="left" vertical="center" wrapText="1"/>
    </xf>
    <xf numFmtId="0" fontId="64" fillId="8" borderId="0" xfId="0" applyFont="1" applyFill="1" applyAlignment="1">
      <alignment horizontal="left" vertical="center" wrapText="1"/>
    </xf>
    <xf numFmtId="0" fontId="50" fillId="4" borderId="0" xfId="0" quotePrefix="1" applyFont="1" applyFill="1" applyAlignment="1">
      <alignment horizontal="left" vertical="center"/>
    </xf>
    <xf numFmtId="0" fontId="15" fillId="2" borderId="0" xfId="0" applyFont="1" applyFill="1" applyAlignment="1">
      <alignment horizontal="left" vertical="center"/>
    </xf>
    <xf numFmtId="0" fontId="51" fillId="2" borderId="0" xfId="0" applyFont="1" applyFill="1" applyAlignment="1">
      <alignment horizontal="left" vertical="center" wrapText="1"/>
    </xf>
    <xf numFmtId="0" fontId="51" fillId="8" borderId="10" xfId="0" quotePrefix="1" applyFont="1" applyFill="1" applyBorder="1" applyAlignment="1">
      <alignment horizontal="left" vertical="center" wrapText="1"/>
    </xf>
    <xf numFmtId="0" fontId="51" fillId="8" borderId="9" xfId="0" quotePrefix="1" applyFont="1" applyFill="1" applyBorder="1" applyAlignment="1">
      <alignment horizontal="left" vertical="center" wrapText="1"/>
    </xf>
    <xf numFmtId="0" fontId="9" fillId="6" borderId="0" xfId="1" applyNumberFormat="1" applyFont="1" applyFill="1" applyBorder="1" applyAlignment="1" applyProtection="1">
      <alignment horizontal="left" vertical="center"/>
      <protection hidden="1"/>
    </xf>
    <xf numFmtId="0" fontId="30" fillId="0" borderId="0" xfId="0" applyFont="1" applyAlignment="1">
      <alignment horizontal="left" vertical="center" wrapText="1"/>
    </xf>
    <xf numFmtId="0" fontId="38" fillId="8" borderId="0" xfId="4" quotePrefix="1" applyFont="1" applyFill="1" applyAlignment="1">
      <alignment horizontal="left" vertical="center"/>
    </xf>
    <xf numFmtId="0" fontId="37" fillId="8" borderId="0" xfId="4" quotePrefix="1" applyFont="1" applyFill="1" applyAlignment="1">
      <alignment horizontal="left" vertical="center"/>
    </xf>
    <xf numFmtId="0" fontId="38" fillId="0" borderId="0" xfId="4" quotePrefix="1" applyFont="1" applyAlignment="1">
      <alignment horizontal="left" vertical="center" wrapText="1"/>
    </xf>
    <xf numFmtId="0" fontId="37" fillId="0" borderId="0" xfId="4" quotePrefix="1" applyFont="1" applyAlignment="1">
      <alignment horizontal="left" vertical="center" wrapText="1"/>
    </xf>
    <xf numFmtId="0" fontId="51" fillId="8" borderId="9" xfId="0" quotePrefix="1" applyFont="1" applyFill="1" applyBorder="1" applyAlignment="1">
      <alignment vertical="center"/>
    </xf>
    <xf numFmtId="0" fontId="51" fillId="0" borderId="11" xfId="0" quotePrefix="1" applyFont="1" applyBorder="1" applyAlignment="1">
      <alignment vertical="center"/>
    </xf>
    <xf numFmtId="0" fontId="53" fillId="8" borderId="9" xfId="0" quotePrefix="1" applyFont="1" applyFill="1" applyBorder="1" applyAlignment="1">
      <alignment horizontal="left" vertical="center"/>
    </xf>
    <xf numFmtId="0" fontId="51" fillId="0" borderId="11" xfId="0" quotePrefix="1" applyFont="1" applyBorder="1" applyAlignment="1">
      <alignment vertical="center" wrapText="1"/>
    </xf>
    <xf numFmtId="0" fontId="15" fillId="2" borderId="0" xfId="0" applyFont="1" applyFill="1" applyAlignment="1">
      <alignment horizontal="left" wrapText="1"/>
    </xf>
    <xf numFmtId="0" fontId="11" fillId="8" borderId="9" xfId="0" quotePrefix="1" applyFont="1" applyFill="1" applyBorder="1" applyAlignment="1">
      <alignment vertical="center"/>
    </xf>
    <xf numFmtId="164" fontId="35" fillId="12" borderId="0" xfId="1" applyNumberFormat="1" applyFont="1" applyFill="1" applyBorder="1" applyAlignment="1" applyProtection="1">
      <alignment horizontal="center" vertical="center"/>
      <protection hidden="1"/>
    </xf>
    <xf numFmtId="164" fontId="35" fillId="12" borderId="0" xfId="1" applyNumberFormat="1" applyFont="1" applyFill="1" applyBorder="1" applyAlignment="1" applyProtection="1">
      <alignment vertical="center"/>
      <protection hidden="1"/>
    </xf>
    <xf numFmtId="0" fontId="51" fillId="8" borderId="0" xfId="0" applyFont="1" applyFill="1" applyAlignment="1">
      <alignment horizontal="left" vertical="center"/>
    </xf>
    <xf numFmtId="164" fontId="56" fillId="12" borderId="0" xfId="1" applyNumberFormat="1" applyFont="1" applyFill="1" applyBorder="1" applyAlignment="1" applyProtection="1">
      <alignment horizontal="center" vertical="center"/>
      <protection hidden="1"/>
    </xf>
    <xf numFmtId="0" fontId="35" fillId="12" borderId="0" xfId="1" applyNumberFormat="1" applyFont="1" applyFill="1" applyAlignment="1" applyProtection="1">
      <alignment horizontal="center" vertical="center"/>
      <protection hidden="1"/>
    </xf>
    <xf numFmtId="0" fontId="51" fillId="8" borderId="9" xfId="0" applyFont="1" applyFill="1" applyBorder="1" applyAlignment="1">
      <alignment horizontal="left" vertical="center" wrapText="1"/>
    </xf>
    <xf numFmtId="0" fontId="51" fillId="0" borderId="11" xfId="0" applyFont="1" applyBorder="1" applyAlignment="1">
      <alignment horizontal="left" vertical="center"/>
    </xf>
    <xf numFmtId="0" fontId="51" fillId="7" borderId="0" xfId="0" applyFont="1" applyFill="1" applyAlignment="1">
      <alignment horizontal="left" vertical="center" wrapText="1"/>
    </xf>
    <xf numFmtId="0" fontId="51" fillId="0" borderId="0" xfId="0" applyFont="1" applyAlignment="1">
      <alignment horizontal="left" vertical="center"/>
    </xf>
    <xf numFmtId="0" fontId="51" fillId="7" borderId="0" xfId="0" applyFont="1" applyFill="1" applyAlignment="1">
      <alignment horizontal="left" vertical="center"/>
    </xf>
    <xf numFmtId="164" fontId="35" fillId="12" borderId="0" xfId="1" applyNumberFormat="1" applyFont="1" applyFill="1" applyBorder="1" applyAlignment="1" applyProtection="1">
      <alignment horizontal="left" vertical="center"/>
      <protection hidden="1"/>
    </xf>
    <xf numFmtId="0" fontId="42" fillId="2" borderId="0" xfId="0" applyFont="1" applyFill="1" applyAlignment="1">
      <alignment horizontal="center" vertical="center"/>
    </xf>
    <xf numFmtId="0" fontId="45" fillId="10" borderId="0" xfId="0" applyFont="1" applyFill="1" applyAlignment="1">
      <alignment horizontal="center" vertical="center" wrapText="1"/>
    </xf>
    <xf numFmtId="0" fontId="47" fillId="11" borderId="0" xfId="0" applyFont="1" applyFill="1" applyAlignment="1">
      <alignment horizontal="center" vertical="center" wrapText="1"/>
    </xf>
    <xf numFmtId="0" fontId="47" fillId="15" borderId="0" xfId="0" applyFont="1" applyFill="1" applyAlignment="1">
      <alignment horizontal="center" vertical="center" wrapText="1"/>
    </xf>
    <xf numFmtId="0" fontId="48" fillId="2" borderId="13" xfId="0" applyFont="1" applyFill="1" applyBorder="1" applyAlignment="1">
      <alignment horizontal="center" vertical="center" wrapText="1"/>
    </xf>
    <xf numFmtId="0" fontId="48" fillId="2" borderId="14" xfId="0" applyFont="1" applyFill="1" applyBorder="1" applyAlignment="1">
      <alignment horizontal="center" vertical="center" wrapText="1"/>
    </xf>
    <xf numFmtId="0" fontId="48" fillId="2" borderId="15" xfId="0" applyFont="1" applyFill="1" applyBorder="1" applyAlignment="1">
      <alignment horizontal="center" vertical="center" wrapText="1"/>
    </xf>
    <xf numFmtId="0" fontId="48" fillId="2" borderId="16" xfId="0" applyFont="1" applyFill="1" applyBorder="1" applyAlignment="1">
      <alignment horizontal="center" vertical="center" wrapText="1"/>
    </xf>
    <xf numFmtId="0" fontId="44" fillId="7" borderId="0" xfId="0" applyFont="1" applyFill="1" applyAlignment="1">
      <alignment horizontal="center" vertical="center" wrapText="1"/>
    </xf>
    <xf numFmtId="0" fontId="41" fillId="13" borderId="0" xfId="0" applyFont="1" applyFill="1" applyAlignment="1">
      <alignment horizontal="center" vertical="center" wrapText="1"/>
    </xf>
    <xf numFmtId="0" fontId="47" fillId="14" borderId="0" xfId="0" applyFont="1" applyFill="1" applyAlignment="1">
      <alignment horizontal="center" vertical="center" wrapText="1"/>
    </xf>
    <xf numFmtId="164" fontId="49" fillId="6" borderId="0" xfId="1" applyNumberFormat="1" applyFont="1" applyFill="1" applyBorder="1" applyAlignment="1" applyProtection="1">
      <alignment horizontal="center" vertical="center"/>
      <protection hidden="1"/>
    </xf>
    <xf numFmtId="0" fontId="14" fillId="6" borderId="9" xfId="0" quotePrefix="1" applyFont="1" applyFill="1" applyBorder="1" applyAlignment="1">
      <alignment horizontal="center" vertical="center"/>
    </xf>
    <xf numFmtId="0" fontId="41" fillId="9" borderId="0" xfId="0" applyFont="1" applyFill="1" applyAlignment="1">
      <alignment horizontal="center" vertical="center" wrapText="1"/>
    </xf>
    <xf numFmtId="0" fontId="43" fillId="12" borderId="0" xfId="0" applyFont="1" applyFill="1" applyAlignment="1">
      <alignment horizontal="center" vertical="center" wrapText="1"/>
    </xf>
    <xf numFmtId="0" fontId="15" fillId="2" borderId="18" xfId="0" applyFont="1" applyFill="1" applyBorder="1" applyAlignment="1">
      <alignment horizontal="center"/>
    </xf>
    <xf numFmtId="0" fontId="15" fillId="2" borderId="19" xfId="0" applyFont="1" applyFill="1" applyBorder="1" applyAlignment="1">
      <alignment horizontal="center"/>
    </xf>
    <xf numFmtId="0" fontId="15" fillId="2" borderId="20" xfId="0" applyFont="1" applyFill="1" applyBorder="1" applyAlignment="1">
      <alignment horizontal="center"/>
    </xf>
    <xf numFmtId="0" fontId="15" fillId="0" borderId="18" xfId="0" applyFont="1" applyBorder="1" applyAlignment="1">
      <alignment horizontal="center"/>
    </xf>
    <xf numFmtId="0" fontId="15" fillId="0" borderId="20" xfId="0" applyFont="1" applyBorder="1" applyAlignment="1">
      <alignment horizontal="center"/>
    </xf>
    <xf numFmtId="0" fontId="32" fillId="2" borderId="0" xfId="0" applyFont="1" applyFill="1" applyAlignment="1">
      <alignment horizontal="left" vertical="center"/>
    </xf>
    <xf numFmtId="0" fontId="0" fillId="0" borderId="0" xfId="0" quotePrefix="1" applyAlignment="1"/>
  </cellXfs>
  <cellStyles count="5">
    <cellStyle name="Bad" xfId="3" builtinId="27"/>
    <cellStyle name="Comma" xfId="1" builtinId="3"/>
    <cellStyle name="Hyperlink" xfId="4" builtinId="8"/>
    <cellStyle name="Normal" xfId="0" builtinId="0"/>
    <cellStyle name="Per cent" xfId="2" builtinId="5"/>
  </cellStyles>
  <dxfs count="0"/>
  <tableStyles count="0" defaultTableStyle="TableStyleMedium2" defaultPivotStyle="PivotStyleLight16"/>
  <colors>
    <mruColors>
      <color rgb="FF23B57F"/>
      <color rgb="FFF4F3EC"/>
      <color rgb="FFDBBF9E"/>
      <color rgb="FFC2D4F7"/>
      <color rgb="FFBFE0A6"/>
      <color rgb="FF925C4A"/>
      <color rgb="FF14694A"/>
      <color rgb="FF0F2B40"/>
      <color rgb="FF4563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hyperlink" Target="https://bettercotton.org/wp-content/uploads/2025/12/Better-Cotton-Initiative-Membership-Fee-Structure-2026.pdf" TargetMode="External"/></Relationships>
</file>

<file path=xl/drawings/drawing1.xml><?xml version="1.0" encoding="utf-8"?>
<xdr:wsDr xmlns:xdr="http://schemas.openxmlformats.org/drawingml/2006/spreadsheetDrawing" xmlns:a="http://schemas.openxmlformats.org/drawingml/2006/main">
  <xdr:twoCellAnchor editAs="oneCell">
    <xdr:from>
      <xdr:col>4</xdr:col>
      <xdr:colOff>4854577</xdr:colOff>
      <xdr:row>2</xdr:row>
      <xdr:rowOff>19051</xdr:rowOff>
    </xdr:from>
    <xdr:to>
      <xdr:col>4</xdr:col>
      <xdr:colOff>6772276</xdr:colOff>
      <xdr:row>6</xdr:row>
      <xdr:rowOff>136441</xdr:rowOff>
    </xdr:to>
    <xdr:pic>
      <xdr:nvPicPr>
        <xdr:cNvPr id="4" name="Picture 3">
          <a:extLst>
            <a:ext uri="{FF2B5EF4-FFF2-40B4-BE49-F238E27FC236}">
              <a16:creationId xmlns:a16="http://schemas.microsoft.com/office/drawing/2014/main" id="{052F4001-5C39-071E-F04B-93796A850B2C}"/>
            </a:ext>
          </a:extLst>
        </xdr:cNvPr>
        <xdr:cNvPicPr>
          <a:picLocks noChangeAspect="1"/>
        </xdr:cNvPicPr>
      </xdr:nvPicPr>
      <xdr:blipFill>
        <a:blip xmlns:r="http://schemas.openxmlformats.org/officeDocument/2006/relationships" r:embed="rId1"/>
        <a:stretch>
          <a:fillRect/>
        </a:stretch>
      </xdr:blipFill>
      <xdr:spPr>
        <a:xfrm>
          <a:off x="10845802" y="561976"/>
          <a:ext cx="1917699" cy="13746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607694</xdr:colOff>
      <xdr:row>21</xdr:row>
      <xdr:rowOff>122555</xdr:rowOff>
    </xdr:from>
    <xdr:to>
      <xdr:col>5</xdr:col>
      <xdr:colOff>57150</xdr:colOff>
      <xdr:row>23</xdr:row>
      <xdr:rowOff>57150</xdr:rowOff>
    </xdr:to>
    <xdr:sp macro="" textlink="">
      <xdr:nvSpPr>
        <xdr:cNvPr id="32" name="Rounded Rectangle 3">
          <a:hlinkClick xmlns:r="http://schemas.openxmlformats.org/officeDocument/2006/relationships" r:id="rId1"/>
          <a:extLst>
            <a:ext uri="{FF2B5EF4-FFF2-40B4-BE49-F238E27FC236}">
              <a16:creationId xmlns:a16="http://schemas.microsoft.com/office/drawing/2014/main" id="{433C6D32-E130-4F2A-994B-FD95685BB2DE}"/>
            </a:ext>
            <a:ext uri="{147F2762-F138-4A5C-976F-8EAC2B608ADB}">
              <a16:predDERef xmlns:a16="http://schemas.microsoft.com/office/drawing/2014/main" pred="{6AC9CCB3-5BAD-BEE2-6C22-EAA337317DC2}"/>
            </a:ext>
          </a:extLst>
        </xdr:cNvPr>
        <xdr:cNvSpPr/>
      </xdr:nvSpPr>
      <xdr:spPr>
        <a:xfrm>
          <a:off x="607694" y="4246880"/>
          <a:ext cx="3992881" cy="477520"/>
        </a:xfrm>
        <a:prstGeom prst="roundRect">
          <a:avLst/>
        </a:prstGeom>
        <a:solidFill>
          <a:srgbClr val="DBBF9E"/>
        </a:solidFill>
        <a:ln w="19050" cap="flat" cmpd="sng" algn="ctr">
          <a:solidFill>
            <a:srgbClr val="925C4A"/>
          </a:solidFill>
          <a:prstDash val="solid"/>
          <a:miter lim="800000"/>
        </a:ln>
        <a:effectLst/>
      </xdr:spPr>
      <xdr:txBody>
        <a:bodyPr rtlCol="0" anchor="ct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GB" sz="1050" b="1" i="0" u="sng" strike="noStrike" kern="0" cap="none" spc="0" normalizeH="0" baseline="0" noProof="0">
              <a:ln>
                <a:noFill/>
              </a:ln>
              <a:solidFill>
                <a:sysClr val="windowText" lastClr="000000"/>
              </a:solidFill>
              <a:effectLst/>
              <a:uLnTx/>
              <a:uFillTx/>
              <a:latin typeface="Roboto" panose="02000000000000000000" pitchFamily="2" charset="0"/>
              <a:ea typeface="Roboto" panose="02000000000000000000" pitchFamily="2" charset="0"/>
              <a:cs typeface="Roboto" panose="02000000000000000000" pitchFamily="2" charset="0"/>
            </a:rPr>
            <a:t>Open: Link to Better Cotton Fee Structure </a:t>
          </a:r>
          <a:endParaRPr kumimoji="0" lang="en-CH" sz="1000" b="1" i="0" u="sng" strike="noStrike" kern="0" cap="none" spc="0" normalizeH="0" baseline="0" noProof="0">
            <a:ln>
              <a:noFill/>
            </a:ln>
            <a:solidFill>
              <a:sysClr val="windowText" lastClr="000000"/>
            </a:solidFill>
            <a:effectLst/>
            <a:uLnTx/>
            <a:uFillTx/>
            <a:latin typeface="Roboto" panose="02000000000000000000" pitchFamily="2" charset="0"/>
            <a:ea typeface="Roboto" panose="02000000000000000000" pitchFamily="2" charset="0"/>
            <a:cs typeface="Roboto" panose="02000000000000000000" pitchFamily="2" charset="0"/>
          </a:endParaRPr>
        </a:p>
      </xdr:txBody>
    </xdr:sp>
    <xdr:clientData/>
  </xdr:twoCellAnchor>
  <xdr:twoCellAnchor>
    <xdr:from>
      <xdr:col>8</xdr:col>
      <xdr:colOff>628650</xdr:colOff>
      <xdr:row>14</xdr:row>
      <xdr:rowOff>76200</xdr:rowOff>
    </xdr:from>
    <xdr:to>
      <xdr:col>19</xdr:col>
      <xdr:colOff>581025</xdr:colOff>
      <xdr:row>14</xdr:row>
      <xdr:rowOff>76200</xdr:rowOff>
    </xdr:to>
    <xdr:cxnSp macro="">
      <xdr:nvCxnSpPr>
        <xdr:cNvPr id="3" name="Straight Connector 2">
          <a:extLst>
            <a:ext uri="{FF2B5EF4-FFF2-40B4-BE49-F238E27FC236}">
              <a16:creationId xmlns:a16="http://schemas.microsoft.com/office/drawing/2014/main" id="{38D5EE35-E3B7-276E-764A-F35816F10516}"/>
            </a:ext>
          </a:extLst>
        </xdr:cNvPr>
        <xdr:cNvCxnSpPr/>
      </xdr:nvCxnSpPr>
      <xdr:spPr>
        <a:xfrm>
          <a:off x="7143750" y="2962275"/>
          <a:ext cx="7181850"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635000</xdr:colOff>
      <xdr:row>24</xdr:row>
      <xdr:rowOff>152400</xdr:rowOff>
    </xdr:from>
    <xdr:to>
      <xdr:col>19</xdr:col>
      <xdr:colOff>590550</xdr:colOff>
      <xdr:row>24</xdr:row>
      <xdr:rowOff>152400</xdr:rowOff>
    </xdr:to>
    <xdr:cxnSp macro="">
      <xdr:nvCxnSpPr>
        <xdr:cNvPr id="6" name="Straight Connector 5">
          <a:extLst>
            <a:ext uri="{FF2B5EF4-FFF2-40B4-BE49-F238E27FC236}">
              <a16:creationId xmlns:a16="http://schemas.microsoft.com/office/drawing/2014/main" id="{A80F874D-E773-466A-86F4-7D2F495ACE0E}"/>
            </a:ext>
          </a:extLst>
        </xdr:cNvPr>
        <xdr:cNvCxnSpPr/>
      </xdr:nvCxnSpPr>
      <xdr:spPr>
        <a:xfrm>
          <a:off x="7150100" y="5095875"/>
          <a:ext cx="7185025"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606425</xdr:colOff>
      <xdr:row>35</xdr:row>
      <xdr:rowOff>114300</xdr:rowOff>
    </xdr:from>
    <xdr:to>
      <xdr:col>19</xdr:col>
      <xdr:colOff>552450</xdr:colOff>
      <xdr:row>35</xdr:row>
      <xdr:rowOff>114300</xdr:rowOff>
    </xdr:to>
    <xdr:cxnSp macro="">
      <xdr:nvCxnSpPr>
        <xdr:cNvPr id="11" name="Straight Connector 10">
          <a:extLst>
            <a:ext uri="{FF2B5EF4-FFF2-40B4-BE49-F238E27FC236}">
              <a16:creationId xmlns:a16="http://schemas.microsoft.com/office/drawing/2014/main" id="{F5F52121-6B5F-4D6B-BDD2-8388DC5AF45A}"/>
            </a:ext>
          </a:extLst>
        </xdr:cNvPr>
        <xdr:cNvCxnSpPr/>
      </xdr:nvCxnSpPr>
      <xdr:spPr>
        <a:xfrm>
          <a:off x="7121525" y="7315200"/>
          <a:ext cx="7175500"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bettercotton.org/wp-content/uploads/2024/11/Better-Cotton-Membership-Fees-November-2024.pdf" TargetMode="External"/><Relationship Id="rId2" Type="http://schemas.openxmlformats.org/officeDocument/2006/relationships/hyperlink" Target="https://bettercotton.org/what-we-do/certification/" TargetMode="External"/><Relationship Id="rId1" Type="http://schemas.openxmlformats.org/officeDocument/2006/relationships/hyperlink" Target="https://bettercotton.org/documents/independent-assessments-guidance-for-retailers-brands-v2/"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E29FD-2698-4683-A5A0-C8265093D2DA}">
  <sheetPr>
    <tabColor rgb="FFDBBF9E"/>
  </sheetPr>
  <dimension ref="A1:M92"/>
  <sheetViews>
    <sheetView topLeftCell="A32" zoomScaleNormal="100" workbookViewId="0">
      <selection activeCell="D35" sqref="D35"/>
    </sheetView>
  </sheetViews>
  <sheetFormatPr defaultColWidth="8.25" defaultRowHeight="22.5"/>
  <cols>
    <col min="1" max="1" width="2.75" style="1" customWidth="1"/>
    <col min="2" max="2" width="11.375" style="2" customWidth="1"/>
    <col min="3" max="3" width="32.625" style="1" customWidth="1"/>
    <col min="4" max="4" width="31.875" style="1" customWidth="1"/>
    <col min="5" max="5" width="90.875" style="1" customWidth="1"/>
    <col min="6" max="6" width="2.75" style="1" customWidth="1"/>
    <col min="7" max="16384" width="8.25" style="1"/>
  </cols>
  <sheetData>
    <row r="1" spans="1:13" ht="14.1" customHeight="1"/>
    <row r="2" spans="1:13" ht="28.5" customHeight="1">
      <c r="A2" s="3"/>
      <c r="B2" s="163" t="s">
        <v>0</v>
      </c>
      <c r="C2" s="163"/>
      <c r="D2" s="163"/>
      <c r="E2" s="163"/>
      <c r="F2" s="3"/>
    </row>
    <row r="3" spans="1:13" ht="30.6" customHeight="1">
      <c r="B3" s="4"/>
      <c r="C3" s="4"/>
      <c r="D3" s="4"/>
      <c r="E3" s="4"/>
    </row>
    <row r="4" spans="1:13" ht="29.25" customHeight="1">
      <c r="B4" s="164" t="s">
        <v>1</v>
      </c>
      <c r="C4" s="164"/>
      <c r="D4" s="164"/>
      <c r="E4" s="164"/>
      <c r="F4" s="164"/>
      <c r="G4" s="164"/>
      <c r="H4" s="164"/>
      <c r="I4" s="164"/>
    </row>
    <row r="5" spans="1:13" ht="14.1" customHeight="1">
      <c r="B5" s="5" t="s">
        <v>2</v>
      </c>
      <c r="C5" s="6"/>
    </row>
    <row r="6" spans="1:13" ht="24.95" customHeight="1"/>
    <row r="7" spans="1:13" ht="16.149999999999999" customHeight="1"/>
    <row r="8" spans="1:13" ht="15" customHeight="1">
      <c r="B8" s="168" t="s">
        <v>3</v>
      </c>
      <c r="C8" s="169"/>
      <c r="D8" s="169"/>
      <c r="E8" s="169"/>
      <c r="F8" s="7"/>
      <c r="G8" s="7"/>
      <c r="H8" s="8"/>
      <c r="I8" s="7"/>
      <c r="J8" s="7"/>
      <c r="K8" s="7"/>
      <c r="L8" s="7"/>
      <c r="M8" s="7"/>
    </row>
    <row r="9" spans="1:13" ht="25.15" customHeight="1">
      <c r="B9" s="169"/>
      <c r="C9" s="169"/>
      <c r="D9" s="169"/>
      <c r="E9" s="169"/>
      <c r="F9" s="7"/>
      <c r="G9" s="7"/>
      <c r="H9" s="7"/>
      <c r="I9" s="7"/>
      <c r="J9" s="7"/>
      <c r="K9" s="7"/>
      <c r="L9" s="7"/>
      <c r="M9" s="7"/>
    </row>
    <row r="10" spans="1:13" ht="121.5" customHeight="1">
      <c r="B10" s="168" t="s">
        <v>4</v>
      </c>
      <c r="C10" s="169"/>
      <c r="D10" s="169"/>
      <c r="E10" s="169"/>
      <c r="F10" s="7"/>
      <c r="G10" s="7"/>
      <c r="H10" s="7"/>
      <c r="I10" s="7"/>
      <c r="J10" s="7"/>
      <c r="K10" s="7"/>
      <c r="L10" s="7"/>
      <c r="M10" s="7"/>
    </row>
    <row r="12" spans="1:13">
      <c r="B12" s="228" t="s">
        <v>5</v>
      </c>
      <c r="C12" s="228"/>
      <c r="D12" s="228"/>
      <c r="E12" s="228"/>
    </row>
    <row r="14" spans="1:13" ht="27.75" customHeight="1">
      <c r="B14" s="9" t="s">
        <v>6</v>
      </c>
      <c r="C14" s="9" t="s">
        <v>7</v>
      </c>
      <c r="D14" s="9" t="s">
        <v>8</v>
      </c>
      <c r="E14" s="9" t="s">
        <v>9</v>
      </c>
    </row>
    <row r="15" spans="1:13" ht="25.35" customHeight="1">
      <c r="B15" s="10" t="s">
        <v>10</v>
      </c>
      <c r="C15" s="11" t="s">
        <v>11</v>
      </c>
      <c r="D15" s="12"/>
      <c r="E15" s="105" t="s">
        <v>12</v>
      </c>
    </row>
    <row r="16" spans="1:13" ht="30" customHeight="1">
      <c r="B16" s="13" t="s">
        <v>13</v>
      </c>
      <c r="C16" s="14" t="s">
        <v>14</v>
      </c>
      <c r="D16" s="15"/>
      <c r="E16" s="106" t="s">
        <v>15</v>
      </c>
    </row>
    <row r="17" spans="2:5" ht="48" customHeight="1">
      <c r="B17" s="10" t="s">
        <v>16</v>
      </c>
      <c r="C17" s="11" t="s">
        <v>17</v>
      </c>
      <c r="D17" s="12"/>
      <c r="E17" s="105" t="s">
        <v>18</v>
      </c>
    </row>
    <row r="18" spans="2:5" ht="41.45" customHeight="1">
      <c r="B18" s="13" t="s">
        <v>19</v>
      </c>
      <c r="C18" s="14" t="s">
        <v>20</v>
      </c>
      <c r="D18" s="16"/>
      <c r="E18" s="106" t="s">
        <v>21</v>
      </c>
    </row>
    <row r="19" spans="2:5" ht="25.35" customHeight="1">
      <c r="B19" s="10" t="s">
        <v>22</v>
      </c>
      <c r="C19" s="11" t="s">
        <v>23</v>
      </c>
      <c r="D19" s="12"/>
      <c r="E19" s="105" t="s">
        <v>24</v>
      </c>
    </row>
    <row r="20" spans="2:5" ht="41.45" customHeight="1">
      <c r="B20" s="13" t="s">
        <v>25</v>
      </c>
      <c r="C20" s="14" t="s">
        <v>26</v>
      </c>
      <c r="D20" s="16"/>
      <c r="E20" s="106" t="s">
        <v>27</v>
      </c>
    </row>
    <row r="21" spans="2:5" ht="25.35" customHeight="1">
      <c r="B21" s="10" t="s">
        <v>28</v>
      </c>
      <c r="C21" s="11" t="s">
        <v>29</v>
      </c>
      <c r="D21" s="12"/>
      <c r="E21" s="105" t="s">
        <v>30</v>
      </c>
    </row>
    <row r="22" spans="2:5" ht="39" customHeight="1">
      <c r="B22" s="13">
        <v>1.8</v>
      </c>
      <c r="C22" s="14" t="s">
        <v>31</v>
      </c>
      <c r="D22" s="16"/>
      <c r="E22" s="106" t="s">
        <v>32</v>
      </c>
    </row>
    <row r="23" spans="2:5" ht="42" customHeight="1">
      <c r="B23" s="17">
        <v>1.9</v>
      </c>
      <c r="C23" s="11" t="s">
        <v>33</v>
      </c>
      <c r="D23" s="12"/>
      <c r="E23" s="105" t="s">
        <v>34</v>
      </c>
    </row>
    <row r="24" spans="2:5" ht="41.45" customHeight="1">
      <c r="B24" s="18">
        <v>1.1000000000000001</v>
      </c>
      <c r="C24" s="14" t="s">
        <v>35</v>
      </c>
      <c r="D24" s="16"/>
      <c r="E24" s="106" t="s">
        <v>36</v>
      </c>
    </row>
    <row r="25" spans="2:5" ht="25.35" customHeight="1">
      <c r="B25" s="19">
        <v>1.1100000000000001</v>
      </c>
      <c r="C25" s="11" t="s">
        <v>37</v>
      </c>
      <c r="D25" s="12"/>
      <c r="E25" s="105" t="s">
        <v>38</v>
      </c>
    </row>
    <row r="26" spans="2:5" ht="37.5" customHeight="1">
      <c r="B26" s="18">
        <v>1.1200000000000001</v>
      </c>
      <c r="C26" s="14" t="s">
        <v>39</v>
      </c>
      <c r="D26" s="16"/>
      <c r="E26" s="106" t="s">
        <v>40</v>
      </c>
    </row>
    <row r="27" spans="2:5" ht="31.15" customHeight="1"/>
    <row r="28" spans="2:5">
      <c r="B28" s="228" t="s">
        <v>41</v>
      </c>
      <c r="C28" s="228"/>
      <c r="D28" s="228"/>
      <c r="E28" s="228"/>
    </row>
    <row r="29" spans="2:5">
      <c r="B29" s="165"/>
      <c r="C29" s="165"/>
      <c r="D29" s="165"/>
      <c r="E29" s="165"/>
    </row>
    <row r="30" spans="2:5" ht="16.5" customHeight="1">
      <c r="B30" s="166" t="s">
        <v>42</v>
      </c>
      <c r="C30" s="166"/>
      <c r="D30" s="166"/>
      <c r="E30" s="166"/>
    </row>
    <row r="31" spans="2:5" ht="14.1" customHeight="1">
      <c r="B31" s="167" t="s">
        <v>43</v>
      </c>
      <c r="C31" s="167"/>
      <c r="D31" s="167"/>
      <c r="E31" s="167"/>
    </row>
    <row r="32" spans="2:5" ht="14.1" customHeight="1">
      <c r="B32" s="11"/>
      <c r="C32" s="11"/>
      <c r="D32" s="11"/>
      <c r="E32" s="11"/>
    </row>
    <row r="33" spans="2:5" ht="51.6" customHeight="1">
      <c r="B33" s="9" t="s">
        <v>6</v>
      </c>
      <c r="C33" s="9" t="s">
        <v>44</v>
      </c>
      <c r="D33" s="36" t="s">
        <v>45</v>
      </c>
      <c r="E33" s="9" t="s">
        <v>46</v>
      </c>
    </row>
    <row r="34" spans="2:5" ht="68.099999999999994" customHeight="1">
      <c r="B34" s="20" t="s">
        <v>47</v>
      </c>
      <c r="C34" s="21" t="s">
        <v>48</v>
      </c>
      <c r="D34" s="22"/>
      <c r="E34" s="104" t="s">
        <v>49</v>
      </c>
    </row>
    <row r="35" spans="2:5" ht="25.35" customHeight="1">
      <c r="B35" s="13" t="s">
        <v>50</v>
      </c>
      <c r="C35" s="14" t="s">
        <v>51</v>
      </c>
      <c r="D35" s="23"/>
      <c r="E35" s="103" t="s">
        <v>52</v>
      </c>
    </row>
    <row r="36" spans="2:5" ht="41.45" customHeight="1">
      <c r="B36" s="10" t="s">
        <v>53</v>
      </c>
      <c r="C36" s="24" t="s">
        <v>54</v>
      </c>
      <c r="D36" s="25"/>
      <c r="E36" s="126" t="s">
        <v>55</v>
      </c>
    </row>
    <row r="37" spans="2:5" ht="25.35" customHeight="1">
      <c r="B37" s="13" t="s">
        <v>56</v>
      </c>
      <c r="C37" s="14" t="s">
        <v>57</v>
      </c>
      <c r="D37" s="26"/>
      <c r="E37" s="27"/>
    </row>
    <row r="38" spans="2:5" ht="25.35" customHeight="1">
      <c r="B38" s="10" t="s">
        <v>58</v>
      </c>
      <c r="C38" s="10" t="s">
        <v>59</v>
      </c>
      <c r="D38" s="28"/>
      <c r="E38" s="29"/>
    </row>
    <row r="39" spans="2:5" ht="25.35" customHeight="1">
      <c r="B39" s="13" t="s">
        <v>60</v>
      </c>
      <c r="C39" s="13" t="s">
        <v>61</v>
      </c>
      <c r="D39" s="13"/>
      <c r="E39" s="13"/>
    </row>
    <row r="40" spans="2:5" ht="25.35" customHeight="1">
      <c r="B40" s="11" t="s">
        <v>62</v>
      </c>
      <c r="C40" s="11" t="s">
        <v>63</v>
      </c>
      <c r="D40" s="28"/>
      <c r="E40" s="29"/>
    </row>
    <row r="41" spans="2:5" ht="25.35" customHeight="1">
      <c r="B41" s="13">
        <v>2.8</v>
      </c>
      <c r="C41" s="13" t="s">
        <v>64</v>
      </c>
      <c r="D41" s="13"/>
      <c r="E41" s="13"/>
    </row>
    <row r="42" spans="2:5" ht="25.35" customHeight="1">
      <c r="B42" s="127">
        <v>2.9</v>
      </c>
      <c r="C42" s="128" t="s">
        <v>65</v>
      </c>
      <c r="D42" s="128"/>
      <c r="E42" s="128"/>
    </row>
    <row r="43" spans="2:5" ht="25.35" customHeight="1">
      <c r="B43" s="18">
        <v>2.1</v>
      </c>
      <c r="C43" s="13" t="s">
        <v>66</v>
      </c>
      <c r="D43" s="13"/>
      <c r="E43" s="13"/>
    </row>
    <row r="44" spans="2:5" ht="25.35" customHeight="1">
      <c r="B44" s="128">
        <v>2.11</v>
      </c>
      <c r="C44" s="128" t="s">
        <v>67</v>
      </c>
      <c r="D44" s="128"/>
      <c r="E44" s="128"/>
    </row>
    <row r="45" spans="2:5" ht="26.1" customHeight="1">
      <c r="B45" s="9"/>
      <c r="C45" s="9" t="s">
        <v>68</v>
      </c>
      <c r="D45" s="9">
        <f>SUM(D34:D44)</f>
        <v>0</v>
      </c>
      <c r="E45" s="31" t="s">
        <v>69</v>
      </c>
    </row>
    <row r="46" spans="2:5" ht="26.1" customHeight="1">
      <c r="B46" s="9"/>
      <c r="C46" s="9" t="s">
        <v>70</v>
      </c>
      <c r="D46" s="9">
        <f>SUM(D34:D35)</f>
        <v>0</v>
      </c>
      <c r="E46" s="31" t="s">
        <v>71</v>
      </c>
    </row>
    <row r="47" spans="2:5" ht="14.65" customHeight="1">
      <c r="C47" s="21"/>
      <c r="D47" s="32"/>
      <c r="E47" s="21"/>
    </row>
    <row r="48" spans="2:5" ht="14.65" customHeight="1">
      <c r="C48" s="21"/>
      <c r="D48" s="32"/>
      <c r="E48" s="21"/>
    </row>
    <row r="49" spans="2:5">
      <c r="B49" s="228" t="s">
        <v>72</v>
      </c>
      <c r="C49" s="228"/>
      <c r="D49" s="228"/>
      <c r="E49" s="228"/>
    </row>
    <row r="50" spans="2:5" ht="10.15" customHeight="1">
      <c r="C50" s="21"/>
      <c r="D50" s="21"/>
      <c r="E50" s="21"/>
    </row>
    <row r="51" spans="2:5" ht="50.45" customHeight="1">
      <c r="B51" s="170" t="s">
        <v>73</v>
      </c>
      <c r="C51" s="170"/>
      <c r="D51" s="170"/>
      <c r="E51" s="170"/>
    </row>
    <row r="52" spans="2:5">
      <c r="B52" s="2" t="s">
        <v>74</v>
      </c>
      <c r="C52" s="21"/>
      <c r="D52" s="21"/>
      <c r="E52" s="21"/>
    </row>
    <row r="53" spans="2:5">
      <c r="B53" s="2" t="s">
        <v>75</v>
      </c>
      <c r="C53" s="21"/>
      <c r="D53" s="21"/>
      <c r="E53" s="21"/>
    </row>
    <row r="54" spans="2:5">
      <c r="C54" s="21"/>
      <c r="D54" s="21"/>
      <c r="E54" s="21"/>
    </row>
    <row r="55" spans="2:5" ht="29.25" customHeight="1">
      <c r="B55" s="9" t="s">
        <v>6</v>
      </c>
      <c r="C55" s="9" t="s">
        <v>76</v>
      </c>
      <c r="D55" s="9" t="s">
        <v>77</v>
      </c>
      <c r="E55" s="9" t="s">
        <v>46</v>
      </c>
    </row>
    <row r="56" spans="2:5" ht="25.35" customHeight="1">
      <c r="B56" s="10" t="s">
        <v>78</v>
      </c>
      <c r="C56" s="33"/>
      <c r="D56" s="34"/>
      <c r="E56" s="34"/>
    </row>
    <row r="57" spans="2:5" ht="25.35" customHeight="1">
      <c r="B57" s="13" t="s">
        <v>79</v>
      </c>
      <c r="C57" s="35"/>
      <c r="D57" s="30"/>
      <c r="E57" s="30"/>
    </row>
    <row r="58" spans="2:5" ht="25.35" customHeight="1">
      <c r="B58" s="10" t="s">
        <v>80</v>
      </c>
      <c r="C58" s="33"/>
      <c r="D58" s="34"/>
      <c r="E58" s="34"/>
    </row>
    <row r="59" spans="2:5" ht="25.35" customHeight="1">
      <c r="B59" s="13" t="s">
        <v>81</v>
      </c>
      <c r="C59" s="35"/>
      <c r="D59" s="30"/>
      <c r="E59" s="30"/>
    </row>
    <row r="60" spans="2:5" ht="25.35" customHeight="1">
      <c r="B60" s="10" t="s">
        <v>82</v>
      </c>
      <c r="C60" s="33"/>
      <c r="D60" s="34"/>
      <c r="E60" s="34"/>
    </row>
    <row r="61" spans="2:5" ht="25.35" customHeight="1">
      <c r="B61" s="13" t="s">
        <v>83</v>
      </c>
      <c r="C61" s="35"/>
      <c r="D61" s="30"/>
      <c r="E61" s="30"/>
    </row>
    <row r="62" spans="2:5" ht="25.35" customHeight="1">
      <c r="B62" s="10" t="s">
        <v>84</v>
      </c>
      <c r="C62" s="33"/>
      <c r="D62" s="34"/>
      <c r="E62" s="34"/>
    </row>
    <row r="63" spans="2:5" ht="25.35" customHeight="1">
      <c r="B63" s="13" t="s">
        <v>85</v>
      </c>
      <c r="C63" s="35"/>
      <c r="D63" s="30"/>
      <c r="E63" s="30"/>
    </row>
    <row r="64" spans="2:5" ht="25.35" customHeight="1">
      <c r="B64" s="10" t="s">
        <v>86</v>
      </c>
      <c r="C64" s="33"/>
      <c r="D64" s="34"/>
      <c r="E64" s="34"/>
    </row>
    <row r="65" spans="2:5" ht="25.35" customHeight="1">
      <c r="B65" s="13" t="s">
        <v>87</v>
      </c>
      <c r="C65" s="35"/>
      <c r="D65" s="30"/>
      <c r="E65" s="30"/>
    </row>
    <row r="66" spans="2:5" ht="26.1" customHeight="1">
      <c r="B66" s="9"/>
      <c r="C66" s="36" t="s">
        <v>88</v>
      </c>
      <c r="D66" s="9">
        <f>SUM(D56:D65)</f>
        <v>0</v>
      </c>
      <c r="E66" s="9"/>
    </row>
    <row r="68" spans="2:5">
      <c r="B68" s="228" t="s">
        <v>89</v>
      </c>
      <c r="C68" s="228"/>
      <c r="D68" s="228"/>
      <c r="E68" s="228"/>
    </row>
    <row r="70" spans="2:5">
      <c r="B70" s="154" t="s">
        <v>90</v>
      </c>
      <c r="C70" s="155"/>
      <c r="D70" s="155"/>
      <c r="E70" s="156"/>
    </row>
    <row r="71" spans="2:5">
      <c r="B71" s="157"/>
      <c r="C71" s="158"/>
      <c r="D71" s="158"/>
      <c r="E71" s="159"/>
    </row>
    <row r="72" spans="2:5">
      <c r="B72" s="157"/>
      <c r="C72" s="158"/>
      <c r="D72" s="158"/>
      <c r="E72" s="159"/>
    </row>
    <row r="73" spans="2:5">
      <c r="B73" s="157"/>
      <c r="C73" s="158"/>
      <c r="D73" s="158"/>
      <c r="E73" s="159"/>
    </row>
    <row r="74" spans="2:5">
      <c r="B74" s="160"/>
      <c r="C74" s="161"/>
      <c r="D74" s="161"/>
      <c r="E74" s="162"/>
    </row>
    <row r="91" spans="2:3">
      <c r="B91" s="37" t="s">
        <v>91</v>
      </c>
      <c r="C91" s="38" t="s">
        <v>92</v>
      </c>
    </row>
    <row r="92" spans="2:3">
      <c r="B92" s="37" t="s">
        <v>93</v>
      </c>
      <c r="C92" s="39" t="s">
        <v>94</v>
      </c>
    </row>
  </sheetData>
  <sheetProtection algorithmName="SHA-512" hashValue="9FRW0/qxtb0vZNTu6rLPck96Wgz4siTHsBA2hFgSUHMXQ3IN7qeeDMqsU5fPQtyaxOv+S1x7T88R8OCuFLXQMA==" saltValue="za1rCe5bLRsH7yDj70NKbw==" spinCount="100000" sheet="1" objects="1" scenarios="1"/>
  <protectedRanges>
    <protectedRange sqref="B70" name="Range5_1"/>
    <protectedRange sqref="C56:E65" name="Range4_1"/>
    <protectedRange sqref="E42" name="Range3_1"/>
    <protectedRange sqref="D34 D37:D44" name="Range2_1"/>
    <protectedRange sqref="D15:D26" name="Range1_1"/>
  </protectedRanges>
  <mergeCells count="13">
    <mergeCell ref="B70:E74"/>
    <mergeCell ref="B2:E2"/>
    <mergeCell ref="B4:I4"/>
    <mergeCell ref="B12:E12"/>
    <mergeCell ref="B28:E28"/>
    <mergeCell ref="B29:E29"/>
    <mergeCell ref="B30:E30"/>
    <mergeCell ref="B31:E31"/>
    <mergeCell ref="B49:E49"/>
    <mergeCell ref="B68:E68"/>
    <mergeCell ref="B8:E9"/>
    <mergeCell ref="B10:E10"/>
    <mergeCell ref="B51:E51"/>
  </mergeCells>
  <phoneticPr fontId="8"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1BCCC-14DC-4753-B2B6-CE012FF31FFA}">
  <sheetPr>
    <tabColor rgb="FFDBBF9E"/>
  </sheetPr>
  <dimension ref="A2:R35"/>
  <sheetViews>
    <sheetView tabSelected="1" topLeftCell="A15" zoomScale="90" zoomScaleNormal="90" workbookViewId="0">
      <selection activeCell="D12" sqref="D12"/>
    </sheetView>
  </sheetViews>
  <sheetFormatPr defaultColWidth="8.625" defaultRowHeight="22.5"/>
  <cols>
    <col min="1" max="1" width="3.75" style="40" customWidth="1"/>
    <col min="2" max="2" width="10.375" style="40" customWidth="1"/>
    <col min="3" max="3" width="26.125" style="40" customWidth="1"/>
    <col min="4" max="4" width="15.875" style="40" customWidth="1"/>
    <col min="5" max="8" width="12.625" style="40" customWidth="1"/>
    <col min="9" max="9" width="12.875" style="40" customWidth="1"/>
    <col min="10" max="10" width="8.625" style="40"/>
    <col min="11" max="11" width="8.625" style="40" customWidth="1"/>
    <col min="12" max="13" width="8.625" style="40"/>
    <col min="14" max="14" width="25.625" style="40" customWidth="1"/>
    <col min="15" max="15" width="2.375" style="40" customWidth="1"/>
    <col min="16" max="17" width="8.625" style="40"/>
    <col min="18" max="18" width="34.25" style="40" customWidth="1"/>
    <col min="19" max="16384" width="8.625" style="40"/>
  </cols>
  <sheetData>
    <row r="2" spans="1:15" ht="27.6" customHeight="1">
      <c r="A2" s="176" t="s">
        <v>95</v>
      </c>
      <c r="B2" s="176"/>
      <c r="C2" s="176"/>
      <c r="D2" s="176"/>
      <c r="E2" s="176"/>
      <c r="F2" s="176"/>
      <c r="G2" s="176"/>
      <c r="H2" s="176"/>
      <c r="I2" s="176"/>
      <c r="J2" s="176"/>
      <c r="K2" s="176"/>
      <c r="L2" s="176"/>
      <c r="M2" s="176"/>
      <c r="N2" s="176"/>
      <c r="O2" s="176"/>
    </row>
    <row r="4" spans="1:15" ht="24">
      <c r="B4" s="76" t="s">
        <v>96</v>
      </c>
      <c r="C4" s="76"/>
      <c r="D4" s="76"/>
      <c r="E4" s="76"/>
      <c r="F4" s="76"/>
      <c r="G4" s="76"/>
      <c r="H4" s="76"/>
      <c r="I4" s="76"/>
      <c r="J4" s="76"/>
      <c r="K4" s="76"/>
      <c r="L4" s="76"/>
      <c r="M4" s="76"/>
    </row>
    <row r="5" spans="1:15" ht="12" customHeight="1"/>
    <row r="7" spans="1:15" ht="30.95">
      <c r="B7" s="58" t="s">
        <v>97</v>
      </c>
      <c r="C7" s="41"/>
    </row>
    <row r="8" spans="1:15">
      <c r="B8" s="40" t="s">
        <v>98</v>
      </c>
    </row>
    <row r="10" spans="1:15" ht="26.1" customHeight="1">
      <c r="B10" s="42" t="s">
        <v>6</v>
      </c>
      <c r="C10" s="42" t="s">
        <v>99</v>
      </c>
      <c r="D10" s="42" t="s">
        <v>100</v>
      </c>
      <c r="E10" s="172" t="s">
        <v>9</v>
      </c>
      <c r="F10" s="172"/>
      <c r="G10" s="172"/>
      <c r="H10" s="172"/>
      <c r="I10" s="172"/>
      <c r="J10" s="172"/>
      <c r="K10" s="172"/>
      <c r="L10" s="172"/>
      <c r="M10" s="172"/>
      <c r="N10" s="172"/>
    </row>
    <row r="11" spans="1:15" ht="48.95" customHeight="1">
      <c r="B11" s="43">
        <v>5.0999999999999996</v>
      </c>
      <c r="C11" s="44" t="s">
        <v>101</v>
      </c>
      <c r="D11" s="118"/>
      <c r="E11" s="173" t="s">
        <v>102</v>
      </c>
      <c r="F11" s="173"/>
      <c r="G11" s="173"/>
      <c r="H11" s="173"/>
      <c r="I11" s="173"/>
      <c r="J11" s="173"/>
      <c r="K11" s="173"/>
      <c r="L11" s="173"/>
      <c r="M11" s="173"/>
      <c r="N11" s="173"/>
    </row>
    <row r="12" spans="1:15" ht="76.5" customHeight="1">
      <c r="B12" s="100">
        <v>5.2</v>
      </c>
      <c r="C12" s="101" t="s">
        <v>103</v>
      </c>
      <c r="D12" s="48"/>
      <c r="E12" s="178" t="s">
        <v>104</v>
      </c>
      <c r="F12" s="178"/>
      <c r="G12" s="178"/>
      <c r="H12" s="178"/>
      <c r="I12" s="178"/>
      <c r="J12" s="178"/>
      <c r="K12" s="178"/>
      <c r="L12" s="178"/>
      <c r="M12" s="178"/>
      <c r="N12" s="178"/>
    </row>
    <row r="13" spans="1:15" ht="63.6" customHeight="1">
      <c r="B13" s="45">
        <v>5.3</v>
      </c>
      <c r="C13" s="102" t="s">
        <v>105</v>
      </c>
      <c r="D13" s="102"/>
      <c r="E13" s="179" t="s">
        <v>106</v>
      </c>
      <c r="F13" s="173"/>
      <c r="G13" s="173"/>
      <c r="H13" s="173"/>
      <c r="I13" s="173"/>
      <c r="J13" s="173"/>
      <c r="K13" s="173"/>
      <c r="L13" s="173"/>
      <c r="M13" s="173"/>
      <c r="N13" s="173"/>
    </row>
    <row r="14" spans="1:15" ht="22.15" customHeight="1">
      <c r="B14" s="180" t="s">
        <v>107</v>
      </c>
      <c r="C14" s="180"/>
      <c r="D14" s="180"/>
      <c r="E14" s="180"/>
      <c r="F14" s="180"/>
      <c r="G14" s="180"/>
      <c r="H14" s="180"/>
      <c r="I14" s="180"/>
      <c r="J14" s="180"/>
      <c r="K14" s="180"/>
      <c r="L14" s="180"/>
      <c r="M14" s="180"/>
      <c r="N14" s="180"/>
    </row>
    <row r="15" spans="1:15" ht="63.6" customHeight="1">
      <c r="B15" s="45">
        <v>5.4</v>
      </c>
      <c r="C15" s="102" t="s">
        <v>108</v>
      </c>
      <c r="D15" s="45"/>
      <c r="E15" s="173" t="s">
        <v>109</v>
      </c>
      <c r="F15" s="173"/>
      <c r="G15" s="173"/>
      <c r="H15" s="173"/>
      <c r="I15" s="173"/>
      <c r="J15" s="173"/>
      <c r="K15" s="173"/>
      <c r="L15" s="173"/>
      <c r="M15" s="173"/>
      <c r="N15" s="173"/>
    </row>
    <row r="16" spans="1:15" ht="22.5" customHeight="1"/>
    <row r="17" spans="2:15" ht="26.65" customHeight="1">
      <c r="B17" s="58" t="s">
        <v>110</v>
      </c>
      <c r="C17" s="41"/>
      <c r="F17" s="131" t="str" cm="1">
        <f t="array" ref="F17">_xlfn.IFS(
 (E23+E24+E25)&gt;1, "Total sourcing target exceeds 100% - please correct estimate",
 (F23+F24+F25)&gt;1, "Total sourcing target exceeds 100% - please correct estimate",
 (G23+G24+G25)&gt;1, "Total sourcing target exceeds 100% - please correct estimate",
 (H23+H24+H25)&gt;1, "Total sourcing target exceeds 100% - please correct estimate",
 (D23+D24+D25)&gt;1, "Total sourcing target exceeds 100% - please correct estimate",
 TRUE, ""
)</f>
        <v/>
      </c>
    </row>
    <row r="18" spans="2:15" ht="41.1" customHeight="1">
      <c r="B18" s="177" t="s">
        <v>111</v>
      </c>
      <c r="C18" s="181"/>
      <c r="D18" s="181"/>
      <c r="E18" s="181"/>
      <c r="F18" s="181"/>
      <c r="G18" s="181"/>
      <c r="H18" s="181"/>
      <c r="I18" s="181"/>
      <c r="J18" s="181"/>
      <c r="O18" s="50"/>
    </row>
    <row r="19" spans="2:15" ht="35.65" customHeight="1">
      <c r="B19" s="177" t="e" cm="1">
        <f t="array" ref="B19">_xlfn.IFS(D11="Annual submission","The targets you provide are non-contractual. Please note: If targets are left blank, your recent year’s actual sourcing % will be used to estimate for the next 5 years.", D11="Application", "Targets provided are non-contractual. Please note: If targets are left blank, we’ll assume: Year 1 BCI Cotton = 10%, increasing by 10% each year until reaching 50% in Year 5.")</f>
        <v>#N/A</v>
      </c>
      <c r="C19" s="177"/>
      <c r="D19" s="177"/>
      <c r="E19" s="177"/>
      <c r="F19" s="177"/>
      <c r="G19" s="177"/>
      <c r="H19" s="177"/>
      <c r="I19" s="177"/>
      <c r="J19" s="177"/>
      <c r="K19" s="177"/>
      <c r="L19" s="177"/>
      <c r="M19" s="177"/>
      <c r="N19" s="177"/>
    </row>
    <row r="20" spans="2:15" ht="26.65" customHeight="1">
      <c r="B20" s="171" t="s">
        <v>112</v>
      </c>
      <c r="C20" s="171"/>
      <c r="D20" s="171"/>
      <c r="E20" s="171"/>
      <c r="F20" s="171"/>
      <c r="G20" s="171"/>
      <c r="H20" s="171"/>
      <c r="I20" s="171"/>
      <c r="J20" s="171"/>
      <c r="K20" s="171"/>
      <c r="L20" s="171"/>
      <c r="M20" s="171"/>
      <c r="N20" s="171"/>
    </row>
    <row r="21" spans="2:15" ht="22.15" customHeight="1">
      <c r="B21" s="42" t="s">
        <v>6</v>
      </c>
      <c r="C21" s="42" t="s">
        <v>113</v>
      </c>
      <c r="D21" s="51">
        <v>2026</v>
      </c>
      <c r="E21" s="52">
        <v>2027</v>
      </c>
      <c r="F21" s="51">
        <v>2028</v>
      </c>
      <c r="G21" s="52">
        <v>2029</v>
      </c>
      <c r="H21" s="51">
        <v>2030</v>
      </c>
      <c r="I21" s="51">
        <v>2031</v>
      </c>
      <c r="J21" s="185" t="s">
        <v>9</v>
      </c>
      <c r="K21" s="185"/>
      <c r="L21" s="185"/>
      <c r="M21" s="185"/>
      <c r="N21" s="185"/>
      <c r="O21" s="185"/>
    </row>
    <row r="22" spans="2:15" ht="28.5" customHeight="1" thickBot="1">
      <c r="B22" s="53">
        <v>6.1</v>
      </c>
      <c r="C22" s="54" t="s">
        <v>114</v>
      </c>
      <c r="D22" s="54"/>
      <c r="E22" s="54"/>
      <c r="F22" s="54"/>
      <c r="G22" s="54"/>
      <c r="H22" s="54"/>
      <c r="I22" s="54"/>
      <c r="J22" s="174" t="s">
        <v>115</v>
      </c>
      <c r="K22" s="175"/>
      <c r="L22" s="175"/>
      <c r="M22" s="175"/>
      <c r="N22" s="175"/>
      <c r="O22" s="175"/>
    </row>
    <row r="23" spans="2:15" ht="94.5" customHeight="1" thickTop="1">
      <c r="B23" s="46">
        <v>6.2</v>
      </c>
      <c r="C23" s="47" t="s">
        <v>116</v>
      </c>
      <c r="D23" s="55"/>
      <c r="E23" s="55"/>
      <c r="F23" s="55"/>
      <c r="G23" s="55"/>
      <c r="H23" s="55"/>
      <c r="I23" s="55"/>
      <c r="J23" s="182" t="s">
        <v>117</v>
      </c>
      <c r="K23" s="182"/>
      <c r="L23" s="182"/>
      <c r="M23" s="182"/>
      <c r="N23" s="182"/>
      <c r="O23" s="182"/>
    </row>
    <row r="24" spans="2:15" ht="41.45" customHeight="1" thickBot="1">
      <c r="B24" s="53">
        <v>6.3</v>
      </c>
      <c r="C24" s="54" t="s">
        <v>118</v>
      </c>
      <c r="D24" s="56"/>
      <c r="E24" s="56"/>
      <c r="F24" s="56"/>
      <c r="G24" s="56"/>
      <c r="H24" s="56"/>
      <c r="I24" s="56"/>
      <c r="J24" s="183" t="s">
        <v>119</v>
      </c>
      <c r="K24" s="184"/>
      <c r="L24" s="184"/>
      <c r="M24" s="184"/>
      <c r="N24" s="184"/>
      <c r="O24" s="184"/>
    </row>
    <row r="25" spans="2:15" ht="42.95" customHeight="1" thickTop="1">
      <c r="B25" s="46">
        <v>6.4</v>
      </c>
      <c r="C25" s="47" t="s">
        <v>120</v>
      </c>
      <c r="D25" s="55"/>
      <c r="E25" s="55"/>
      <c r="F25" s="55"/>
      <c r="G25" s="55"/>
      <c r="H25" s="55"/>
      <c r="I25" s="55"/>
      <c r="J25" s="182" t="s">
        <v>121</v>
      </c>
      <c r="K25" s="182"/>
      <c r="L25" s="182"/>
      <c r="M25" s="182"/>
      <c r="N25" s="182"/>
      <c r="O25" s="182"/>
    </row>
    <row r="27" spans="2:15" ht="122.45" customHeight="1">
      <c r="B27" s="186" t="s">
        <v>122</v>
      </c>
      <c r="C27" s="186"/>
      <c r="D27" s="186"/>
      <c r="E27" s="186"/>
      <c r="F27" s="186"/>
      <c r="G27" s="186"/>
      <c r="H27" s="186"/>
      <c r="I27" s="186"/>
      <c r="J27" s="186"/>
      <c r="K27" s="186"/>
      <c r="L27" s="186"/>
      <c r="M27" s="186"/>
      <c r="N27" s="186"/>
    </row>
    <row r="28" spans="2:15" ht="21.6" customHeight="1">
      <c r="B28" s="186" t="s">
        <v>123</v>
      </c>
      <c r="C28" s="186"/>
      <c r="D28" s="186"/>
      <c r="E28" s="186"/>
      <c r="F28" s="186"/>
      <c r="G28" s="186"/>
      <c r="H28" s="186"/>
      <c r="I28" s="186"/>
      <c r="J28" s="186"/>
      <c r="K28" s="186"/>
      <c r="L28" s="186"/>
      <c r="M28" s="186"/>
      <c r="N28" s="186"/>
    </row>
    <row r="34" spans="18:18">
      <c r="R34" s="57"/>
    </row>
    <row r="35" spans="18:18">
      <c r="R35" s="57"/>
    </row>
  </sheetData>
  <sheetProtection algorithmName="SHA-512" hashValue="TTSMsQHgvGLpLX3jJoGJTI6DCfa2fO8bOk+wwjcZhcir+obsjrR/Qde+nlD79tSvj/3fMSCs8AlkIeQtifaygw==" saltValue="SNvE0C37WtCnthGr1keobg==" spinCount="100000" sheet="1" objects="1" scenarios="1"/>
  <protectedRanges>
    <protectedRange sqref="D11:D13" name="Range2"/>
    <protectedRange sqref="D15" name="Range1"/>
    <protectedRange sqref="D22:I25" name="Range3"/>
  </protectedRanges>
  <mergeCells count="18">
    <mergeCell ref="J23:O23"/>
    <mergeCell ref="J24:O24"/>
    <mergeCell ref="J25:O25"/>
    <mergeCell ref="J21:O21"/>
    <mergeCell ref="B28:N28"/>
    <mergeCell ref="B27:N27"/>
    <mergeCell ref="A2:O2"/>
    <mergeCell ref="B19:N19"/>
    <mergeCell ref="E12:N12"/>
    <mergeCell ref="E13:N13"/>
    <mergeCell ref="B14:N14"/>
    <mergeCell ref="E15:N15"/>
    <mergeCell ref="B18:J18"/>
    <mergeCell ref="B20:N20"/>
    <mergeCell ref="E10:J10"/>
    <mergeCell ref="K10:N10"/>
    <mergeCell ref="E11:N11"/>
    <mergeCell ref="J22:O22"/>
  </mergeCells>
  <dataValidations count="3">
    <dataValidation type="list" allowBlank="1" showInputMessage="1" showErrorMessage="1" sqref="D11" xr:uid="{995A8ACF-F82D-4415-B077-C08DC1D9A7DC}">
      <formula1>"Application, Annual submission"</formula1>
    </dataValidation>
    <dataValidation type="list" allowBlank="1" showInputMessage="1" showErrorMessage="1" sqref="D12" xr:uid="{786E3271-3815-4AD1-B462-E99F02B70BEA}">
      <formula1>"Very Small, Small, Medium, Large, Very Large"</formula1>
    </dataValidation>
    <dataValidation type="list" allowBlank="1" showInputMessage="1" showErrorMessage="1" sqref="D15" xr:uid="{7FDDAF63-F3B4-48CE-8462-95C047750607}">
      <formula1>"Already activated, Not planned yet, 2026, 2027, 2027, 2028, 2029, 2030"</formula1>
    </dataValidation>
  </dataValidation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8E5AA-E5FC-4236-A137-0BD610A407C7}">
  <sheetPr>
    <tabColor rgb="FFC2D4F7"/>
  </sheetPr>
  <dimension ref="A2:X49"/>
  <sheetViews>
    <sheetView topLeftCell="B22" zoomScale="80" zoomScaleNormal="80" workbookViewId="0">
      <selection activeCell="H42" sqref="H42"/>
    </sheetView>
  </sheetViews>
  <sheetFormatPr defaultColWidth="8.625" defaultRowHeight="22.5"/>
  <cols>
    <col min="1" max="1" width="3.625" style="40" customWidth="1"/>
    <col min="2" max="2" width="11.875" style="40" customWidth="1"/>
    <col min="3" max="3" width="39.625" style="40" customWidth="1"/>
    <col min="4" max="9" width="18.875" style="40" customWidth="1"/>
    <col min="10" max="12" width="8.625" style="40"/>
    <col min="13" max="13" width="64" style="40" customWidth="1"/>
    <col min="14" max="14" width="3.625" style="40" customWidth="1"/>
    <col min="15" max="15" width="8.625" style="40"/>
    <col min="16" max="16" width="33" style="40" customWidth="1"/>
    <col min="17" max="20" width="9.25" style="40" bestFit="1" customWidth="1"/>
    <col min="21" max="25" width="8.625" style="40"/>
    <col min="26" max="26" width="3.75" style="40" customWidth="1"/>
    <col min="27" max="28" width="8.625" style="40"/>
    <col min="29" max="29" width="4.125" style="40" customWidth="1"/>
    <col min="30" max="16384" width="8.625" style="40"/>
  </cols>
  <sheetData>
    <row r="2" spans="1:14" ht="36" customHeight="1">
      <c r="A2" s="200" t="s">
        <v>95</v>
      </c>
      <c r="B2" s="200"/>
      <c r="C2" s="200"/>
      <c r="D2" s="200"/>
      <c r="E2" s="200"/>
      <c r="F2" s="200"/>
      <c r="G2" s="200"/>
      <c r="H2" s="200"/>
      <c r="I2" s="200"/>
      <c r="J2" s="200"/>
      <c r="K2" s="200"/>
      <c r="L2" s="200"/>
      <c r="M2" s="200"/>
      <c r="N2" s="200"/>
    </row>
    <row r="3" spans="1:14" ht="69" customHeight="1">
      <c r="B3" s="61" t="s">
        <v>124</v>
      </c>
      <c r="C3" s="60"/>
      <c r="D3" s="60"/>
      <c r="E3" s="60"/>
      <c r="F3" s="60"/>
      <c r="G3" s="60"/>
      <c r="H3" s="124"/>
      <c r="I3" s="125"/>
      <c r="J3" s="125"/>
    </row>
    <row r="4" spans="1:14" ht="22.5" customHeight="1">
      <c r="B4" s="59"/>
      <c r="C4" s="60"/>
      <c r="D4" s="60"/>
      <c r="E4" s="60"/>
      <c r="F4" s="60"/>
      <c r="G4" s="60"/>
      <c r="H4" s="124"/>
      <c r="I4" s="125"/>
      <c r="J4" s="125"/>
    </row>
    <row r="5" spans="1:14" ht="22.5" customHeight="1">
      <c r="B5" s="58" t="s">
        <v>125</v>
      </c>
      <c r="C5" s="60"/>
      <c r="D5" s="60"/>
      <c r="E5" s="60"/>
      <c r="F5" s="60"/>
      <c r="G5" s="60"/>
      <c r="H5" s="124"/>
      <c r="I5" s="125"/>
      <c r="J5" s="125"/>
    </row>
    <row r="6" spans="1:14" ht="22.5" customHeight="1">
      <c r="B6" s="168" t="s">
        <v>126</v>
      </c>
      <c r="C6" s="177"/>
      <c r="D6" s="177"/>
      <c r="E6" s="177"/>
      <c r="F6" s="177"/>
      <c r="G6" s="177"/>
      <c r="H6" s="177"/>
      <c r="I6" s="177"/>
      <c r="J6" s="177"/>
      <c r="K6" s="177"/>
      <c r="L6" s="177"/>
      <c r="M6" s="177"/>
    </row>
    <row r="7" spans="1:14" ht="22.5" customHeight="1">
      <c r="B7" s="177"/>
      <c r="C7" s="177"/>
      <c r="D7" s="177"/>
      <c r="E7" s="177"/>
      <c r="F7" s="177"/>
      <c r="G7" s="177"/>
      <c r="H7" s="177"/>
      <c r="I7" s="177"/>
      <c r="J7" s="177"/>
      <c r="K7" s="177"/>
      <c r="L7" s="177"/>
      <c r="M7" s="177"/>
    </row>
    <row r="8" spans="1:14" ht="29.65" customHeight="1">
      <c r="B8" s="62" t="s">
        <v>6</v>
      </c>
      <c r="C8" s="62" t="s">
        <v>127</v>
      </c>
      <c r="D8" s="201" t="s">
        <v>128</v>
      </c>
      <c r="E8" s="201"/>
      <c r="F8" s="201"/>
      <c r="G8" s="201"/>
      <c r="H8" s="201"/>
      <c r="I8" s="201"/>
      <c r="J8" s="63" t="s">
        <v>9</v>
      </c>
      <c r="K8" s="63"/>
      <c r="L8" s="63"/>
      <c r="M8" s="63"/>
    </row>
    <row r="9" spans="1:14" ht="42.95" customHeight="1" thickBot="1">
      <c r="B9" s="54"/>
      <c r="C9" s="54"/>
      <c r="D9" s="73">
        <v>2026</v>
      </c>
      <c r="E9" s="73">
        <v>2027</v>
      </c>
      <c r="F9" s="73">
        <v>2028</v>
      </c>
      <c r="G9" s="73">
        <v>2029</v>
      </c>
      <c r="H9" s="73">
        <v>2030</v>
      </c>
      <c r="I9" s="73">
        <v>2031</v>
      </c>
      <c r="J9" s="202" t="s">
        <v>129</v>
      </c>
      <c r="K9" s="202"/>
      <c r="L9" s="202"/>
      <c r="M9" s="202"/>
    </row>
    <row r="10" spans="1:14" ht="20.65" customHeight="1" thickTop="1">
      <c r="B10" s="64">
        <v>7.1</v>
      </c>
      <c r="C10" s="64" t="s">
        <v>130</v>
      </c>
      <c r="D10" s="67">
        <f>Calculation!G5</f>
        <v>0</v>
      </c>
      <c r="E10" s="67">
        <f>Calculation!H5</f>
        <v>0</v>
      </c>
      <c r="F10" s="67">
        <f>Calculation!I5</f>
        <v>0</v>
      </c>
      <c r="G10" s="67">
        <f>Calculation!J5</f>
        <v>0</v>
      </c>
      <c r="H10" s="67">
        <f>Calculation!K5</f>
        <v>0</v>
      </c>
      <c r="I10" s="67">
        <f>Calculation!L5</f>
        <v>0</v>
      </c>
      <c r="J10" s="203" t="s">
        <v>131</v>
      </c>
      <c r="K10" s="203"/>
      <c r="L10" s="203"/>
      <c r="M10" s="203"/>
    </row>
    <row r="11" spans="1:14" ht="20.65" customHeight="1">
      <c r="B11" s="65">
        <v>7.2</v>
      </c>
      <c r="C11" s="65" t="s">
        <v>132</v>
      </c>
      <c r="D11" s="66">
        <f>IF('Scale-up tool'!D11="Application","",Calculation!G6)</f>
        <v>0</v>
      </c>
      <c r="E11" s="66">
        <f>Calculation!H6</f>
        <v>0</v>
      </c>
      <c r="F11" s="66">
        <f>Calculation!I6</f>
        <v>0</v>
      </c>
      <c r="G11" s="66">
        <f>Calculation!J6</f>
        <v>0</v>
      </c>
      <c r="H11" s="66">
        <f>Calculation!K6</f>
        <v>0</v>
      </c>
      <c r="I11" s="66">
        <f>Calculation!L6</f>
        <v>0</v>
      </c>
      <c r="J11" s="199" t="s">
        <v>133</v>
      </c>
      <c r="K11" s="199"/>
      <c r="L11" s="199"/>
      <c r="M11" s="199"/>
    </row>
    <row r="12" spans="1:14" ht="31.15" customHeight="1">
      <c r="B12" s="64" t="s">
        <v>134</v>
      </c>
      <c r="C12" s="64" t="s">
        <v>135</v>
      </c>
      <c r="D12" s="67">
        <f>Calculation!G7</f>
        <v>0</v>
      </c>
      <c r="E12" s="67">
        <f>Calculation!H7</f>
        <v>0</v>
      </c>
      <c r="F12" s="67">
        <f>Calculation!I7</f>
        <v>0</v>
      </c>
      <c r="G12" s="67">
        <f>Calculation!J7</f>
        <v>0</v>
      </c>
      <c r="H12" s="67">
        <f>Calculation!K7</f>
        <v>0</v>
      </c>
      <c r="I12" s="67">
        <f>Calculation!L7</f>
        <v>0</v>
      </c>
      <c r="J12" s="178" t="s">
        <v>136</v>
      </c>
      <c r="K12" s="178"/>
      <c r="L12" s="178"/>
      <c r="M12" s="178"/>
    </row>
    <row r="13" spans="1:14" ht="31.15" customHeight="1">
      <c r="B13" s="64" t="s">
        <v>137</v>
      </c>
      <c r="C13" s="64" t="s">
        <v>138</v>
      </c>
      <c r="D13" s="67">
        <f>Calculation!G8</f>
        <v>0</v>
      </c>
      <c r="E13" s="67">
        <f>Calculation!H8</f>
        <v>0</v>
      </c>
      <c r="F13" s="67">
        <f>Calculation!I8</f>
        <v>0</v>
      </c>
      <c r="G13" s="67">
        <f>Calculation!J8</f>
        <v>0</v>
      </c>
      <c r="H13" s="67">
        <f>Calculation!K8</f>
        <v>0</v>
      </c>
      <c r="I13" s="67">
        <f>Calculation!L8</f>
        <v>0</v>
      </c>
      <c r="J13" s="178" t="s">
        <v>139</v>
      </c>
      <c r="K13" s="178"/>
      <c r="L13" s="178"/>
      <c r="M13" s="178"/>
    </row>
    <row r="14" spans="1:14" ht="50.45" customHeight="1">
      <c r="B14" s="65">
        <v>7.3</v>
      </c>
      <c r="C14" s="65" t="s">
        <v>140</v>
      </c>
      <c r="D14" s="66">
        <f>Calculation!G9</f>
        <v>0</v>
      </c>
      <c r="E14" s="66">
        <f>Calculation!H9</f>
        <v>0</v>
      </c>
      <c r="F14" s="66">
        <f>Calculation!I9</f>
        <v>0</v>
      </c>
      <c r="G14" s="66">
        <f>Calculation!J9</f>
        <v>0</v>
      </c>
      <c r="H14" s="66">
        <f>Calculation!K9</f>
        <v>0</v>
      </c>
      <c r="I14" s="66">
        <f>Calculation!L9</f>
        <v>0</v>
      </c>
      <c r="J14" s="204" t="s">
        <v>141</v>
      </c>
      <c r="K14" s="204"/>
      <c r="L14" s="204"/>
      <c r="M14" s="204"/>
    </row>
    <row r="15" spans="1:14" ht="45" customHeight="1">
      <c r="B15" s="68">
        <v>7.4</v>
      </c>
      <c r="C15" s="107" t="s">
        <v>142</v>
      </c>
      <c r="D15" s="109">
        <f>Calculation!G4</f>
        <v>0</v>
      </c>
      <c r="E15" s="109">
        <f>Calculation!H4</f>
        <v>0</v>
      </c>
      <c r="F15" s="109">
        <f>Calculation!I4</f>
        <v>0</v>
      </c>
      <c r="G15" s="109">
        <f>Calculation!J4</f>
        <v>0</v>
      </c>
      <c r="H15" s="109">
        <f>Calculation!K4</f>
        <v>0</v>
      </c>
      <c r="I15" s="109">
        <f>Calculation!L4</f>
        <v>0</v>
      </c>
      <c r="J15" s="205" t="s">
        <v>143</v>
      </c>
      <c r="K15" s="205"/>
      <c r="L15" s="205"/>
      <c r="M15" s="205"/>
    </row>
    <row r="16" spans="1:14" ht="45" customHeight="1">
      <c r="B16" s="69">
        <v>7.5</v>
      </c>
      <c r="C16" s="108" t="s">
        <v>144</v>
      </c>
      <c r="D16" s="110">
        <f>Calculation!G10</f>
        <v>0</v>
      </c>
      <c r="E16" s="110">
        <f>Calculation!H10</f>
        <v>0</v>
      </c>
      <c r="F16" s="110">
        <f>Calculation!I10</f>
        <v>0</v>
      </c>
      <c r="G16" s="110">
        <f>Calculation!J10</f>
        <v>0</v>
      </c>
      <c r="H16" s="110">
        <f>Calculation!K10</f>
        <v>0</v>
      </c>
      <c r="I16" s="110">
        <f>Calculation!L10</f>
        <v>0</v>
      </c>
      <c r="J16" s="206" t="s">
        <v>145</v>
      </c>
      <c r="K16" s="206"/>
      <c r="L16" s="206"/>
      <c r="M16" s="206"/>
    </row>
    <row r="17" spans="2:13" ht="20.65" customHeight="1">
      <c r="B17" s="59"/>
      <c r="C17" s="70"/>
      <c r="D17" s="70"/>
      <c r="E17" s="70"/>
      <c r="F17" s="70"/>
      <c r="G17" s="70"/>
      <c r="H17" s="70"/>
    </row>
    <row r="18" spans="2:13" ht="20.65" customHeight="1">
      <c r="C18" s="70"/>
      <c r="D18" s="70"/>
      <c r="E18" s="70"/>
      <c r="F18" s="70"/>
      <c r="G18" s="70"/>
      <c r="H18" s="70"/>
    </row>
    <row r="19" spans="2:13" ht="20.65" customHeight="1">
      <c r="B19" s="58" t="s">
        <v>146</v>
      </c>
      <c r="C19" s="70"/>
      <c r="D19" s="70"/>
      <c r="E19" s="70"/>
      <c r="F19" s="70"/>
      <c r="G19" s="70"/>
      <c r="H19" s="70"/>
    </row>
    <row r="20" spans="2:13" ht="31.15" customHeight="1">
      <c r="B20" s="195" t="s">
        <v>147</v>
      </c>
      <c r="C20" s="195"/>
      <c r="D20" s="195"/>
      <c r="E20" s="195"/>
      <c r="F20" s="195"/>
      <c r="G20" s="195"/>
      <c r="H20" s="195"/>
      <c r="I20" s="195"/>
      <c r="J20" s="195"/>
      <c r="K20" s="195"/>
      <c r="L20" s="195"/>
      <c r="M20" s="195"/>
    </row>
    <row r="21" spans="2:13" ht="43.15" customHeight="1">
      <c r="B21" s="168" t="s">
        <v>148</v>
      </c>
      <c r="C21" s="168"/>
      <c r="D21" s="168"/>
      <c r="E21" s="168"/>
      <c r="F21" s="168"/>
      <c r="G21" s="168"/>
      <c r="H21" s="168"/>
      <c r="I21" s="168"/>
      <c r="J21" s="168"/>
      <c r="K21" s="168"/>
      <c r="L21" s="168"/>
      <c r="M21" s="168"/>
    </row>
    <row r="22" spans="2:13" ht="12" customHeight="1">
      <c r="B22" s="49"/>
      <c r="C22" s="49"/>
      <c r="D22" s="49"/>
      <c r="E22" s="49"/>
      <c r="F22" s="49"/>
      <c r="G22" s="49"/>
      <c r="H22" s="49"/>
      <c r="I22" s="49"/>
      <c r="J22" s="49"/>
      <c r="K22" s="49"/>
      <c r="L22" s="49"/>
      <c r="M22" s="49"/>
    </row>
    <row r="23" spans="2:13" ht="20.65" customHeight="1">
      <c r="B23" s="72" t="s">
        <v>6</v>
      </c>
      <c r="C23" s="72" t="s">
        <v>149</v>
      </c>
      <c r="D23" s="197" t="s">
        <v>150</v>
      </c>
      <c r="E23" s="197"/>
      <c r="F23" s="197"/>
      <c r="G23" s="197"/>
      <c r="H23" s="197"/>
      <c r="I23" s="72"/>
      <c r="J23" s="198" t="s">
        <v>151</v>
      </c>
      <c r="K23" s="198"/>
      <c r="L23" s="198"/>
      <c r="M23" s="198"/>
    </row>
    <row r="24" spans="2:13" ht="20.65" customHeight="1" thickBot="1">
      <c r="B24" s="53"/>
      <c r="C24" s="53"/>
      <c r="D24" s="73">
        <v>2026</v>
      </c>
      <c r="E24" s="73">
        <v>2027</v>
      </c>
      <c r="F24" s="73">
        <v>2028</v>
      </c>
      <c r="G24" s="73">
        <v>2029</v>
      </c>
      <c r="H24" s="73">
        <v>2030</v>
      </c>
      <c r="I24" s="73">
        <v>2031</v>
      </c>
      <c r="J24" s="175"/>
      <c r="K24" s="175"/>
      <c r="L24" s="175"/>
      <c r="M24" s="175"/>
    </row>
    <row r="25" spans="2:13" ht="45" customHeight="1" thickTop="1">
      <c r="B25" s="46">
        <v>8.1</v>
      </c>
      <c r="C25" s="77" t="s">
        <v>152</v>
      </c>
      <c r="D25" s="120" t="str">
        <f>Calculation!G11</f>
        <v>-</v>
      </c>
      <c r="E25" s="120" t="str">
        <f>Calculation!H11</f>
        <v>-</v>
      </c>
      <c r="F25" s="120" t="str">
        <f>Calculation!I11</f>
        <v>-</v>
      </c>
      <c r="G25" s="120" t="str">
        <f>Calculation!J11</f>
        <v>-</v>
      </c>
      <c r="H25" s="120" t="str">
        <f>Calculation!K11</f>
        <v>-</v>
      </c>
      <c r="I25" s="120" t="str">
        <f>Calculation!L11</f>
        <v>-</v>
      </c>
      <c r="J25" s="194" t="s">
        <v>153</v>
      </c>
      <c r="K25" s="194"/>
      <c r="L25" s="194"/>
      <c r="M25" s="194"/>
    </row>
    <row r="26" spans="2:13" ht="28.5" customHeight="1" thickBot="1">
      <c r="B26" s="53">
        <v>8.1999999999999993</v>
      </c>
      <c r="C26" s="53" t="s">
        <v>154</v>
      </c>
      <c r="D26" s="75" t="str">
        <f>Calculation!G16</f>
        <v>-</v>
      </c>
      <c r="E26" s="75" t="str">
        <f>Calculation!H16</f>
        <v>-</v>
      </c>
      <c r="F26" s="75" t="str">
        <f>Calculation!I16</f>
        <v>-</v>
      </c>
      <c r="G26" s="75" t="str">
        <f>Calculation!J16</f>
        <v>-</v>
      </c>
      <c r="H26" s="75" t="str">
        <f>Calculation!K16</f>
        <v>-</v>
      </c>
      <c r="I26" s="75" t="str">
        <f>Calculation!L16</f>
        <v>-</v>
      </c>
      <c r="J26" s="191" t="s">
        <v>155</v>
      </c>
      <c r="K26" s="191"/>
      <c r="L26" s="191"/>
      <c r="M26" s="191"/>
    </row>
    <row r="27" spans="2:13" ht="27.6" customHeight="1" thickTop="1">
      <c r="B27" s="121">
        <v>8.3000000000000007</v>
      </c>
      <c r="C27" s="121" t="s">
        <v>156</v>
      </c>
      <c r="D27" s="122" t="str">
        <f>Calculation!G18</f>
        <v>-</v>
      </c>
      <c r="E27" s="122" t="str">
        <f>Calculation!H18</f>
        <v>-</v>
      </c>
      <c r="F27" s="122" t="str">
        <f>Calculation!I18</f>
        <v>-</v>
      </c>
      <c r="G27" s="122" t="str">
        <f>Calculation!J18</f>
        <v>-</v>
      </c>
      <c r="H27" s="122" t="str">
        <f>Calculation!K18</f>
        <v>-</v>
      </c>
      <c r="I27" s="122" t="str">
        <f>Calculation!L18</f>
        <v>-</v>
      </c>
      <c r="J27" s="192" t="s">
        <v>157</v>
      </c>
      <c r="K27" s="192"/>
      <c r="L27" s="192"/>
      <c r="M27" s="192"/>
    </row>
    <row r="28" spans="2:13" ht="20.65" customHeight="1">
      <c r="B28" s="59"/>
      <c r="C28" s="70"/>
      <c r="D28" s="70"/>
      <c r="E28" s="70"/>
      <c r="F28" s="70"/>
      <c r="G28" s="70"/>
      <c r="H28" s="70"/>
    </row>
    <row r="29" spans="2:13" ht="29.45" customHeight="1">
      <c r="B29" s="58" t="s">
        <v>158</v>
      </c>
      <c r="C29" s="41"/>
      <c r="D29" s="41"/>
      <c r="E29" s="119"/>
      <c r="F29" s="119"/>
      <c r="G29" s="119"/>
      <c r="H29" s="119"/>
      <c r="I29" s="119"/>
      <c r="J29" s="41"/>
      <c r="K29" s="41"/>
      <c r="L29" s="41"/>
      <c r="M29" s="41"/>
    </row>
    <row r="30" spans="2:13" ht="31.15" customHeight="1">
      <c r="B30" s="195" t="s">
        <v>159</v>
      </c>
      <c r="C30" s="195"/>
      <c r="D30" s="195"/>
      <c r="E30" s="195"/>
      <c r="F30" s="195"/>
      <c r="G30" s="195"/>
      <c r="H30" s="195"/>
      <c r="I30" s="195"/>
      <c r="J30" s="195"/>
      <c r="K30" s="195"/>
      <c r="L30" s="195"/>
      <c r="M30" s="195"/>
    </row>
    <row r="31" spans="2:13" ht="41.1" customHeight="1">
      <c r="B31" s="168" t="s">
        <v>160</v>
      </c>
      <c r="C31" s="177"/>
      <c r="D31" s="177"/>
      <c r="E31" s="177"/>
      <c r="F31" s="177"/>
      <c r="G31" s="177"/>
      <c r="H31" s="177"/>
      <c r="I31" s="177"/>
      <c r="J31" s="177"/>
      <c r="K31" s="177"/>
      <c r="L31" s="177"/>
      <c r="M31" s="177"/>
    </row>
    <row r="32" spans="2:13" ht="14.65" customHeight="1"/>
    <row r="33" spans="2:24" s="76" customFormat="1" ht="27.6" customHeight="1">
      <c r="B33" s="72" t="s">
        <v>6</v>
      </c>
      <c r="C33" s="72" t="s">
        <v>149</v>
      </c>
      <c r="D33" s="197" t="s">
        <v>161</v>
      </c>
      <c r="E33" s="197"/>
      <c r="F33" s="197"/>
      <c r="G33" s="197"/>
      <c r="H33" s="197"/>
      <c r="I33" s="197"/>
      <c r="J33" s="207" t="s">
        <v>151</v>
      </c>
      <c r="K33" s="207"/>
      <c r="L33" s="207"/>
      <c r="M33" s="207"/>
    </row>
    <row r="34" spans="2:24" ht="19.5" customHeight="1" thickBot="1">
      <c r="B34" s="53"/>
      <c r="C34" s="53"/>
      <c r="D34" s="73">
        <v>2026</v>
      </c>
      <c r="E34" s="73">
        <v>2027</v>
      </c>
      <c r="F34" s="73">
        <v>2028</v>
      </c>
      <c r="G34" s="73">
        <v>2029</v>
      </c>
      <c r="H34" s="73">
        <v>2030</v>
      </c>
      <c r="I34" s="73">
        <v>2031</v>
      </c>
      <c r="J34" s="196"/>
      <c r="K34" s="196"/>
      <c r="L34" s="196"/>
      <c r="M34" s="196"/>
      <c r="N34" s="76"/>
      <c r="O34" s="76"/>
    </row>
    <row r="35" spans="2:24" ht="81" customHeight="1">
      <c r="B35" s="46">
        <v>9.1</v>
      </c>
      <c r="C35" s="77" t="s">
        <v>162</v>
      </c>
      <c r="D35" s="111" t="str">
        <f>IF('Scale-up tool'!D11="Application",_xlfn.XLOOKUP('Scale-up tool'!D12,Calculation!A5:A9,Calculation!B5:B9),"Refer to your 2025 sourcing report for previous year's payments")</f>
        <v>Refer to your 2025 sourcing report for previous year's payments</v>
      </c>
      <c r="E35" s="74" t="str">
        <f>Calculation!H19</f>
        <v>-</v>
      </c>
      <c r="F35" s="74" t="str">
        <f>Calculation!I19</f>
        <v>-</v>
      </c>
      <c r="G35" s="74" t="str">
        <f>Calculation!J19</f>
        <v>-</v>
      </c>
      <c r="H35" s="74" t="str">
        <f>Calculation!K19</f>
        <v>-</v>
      </c>
      <c r="I35" s="74" t="str">
        <f>Calculation!L19</f>
        <v>-</v>
      </c>
      <c r="J35" s="194" t="s">
        <v>163</v>
      </c>
      <c r="K35" s="194"/>
      <c r="L35" s="194"/>
      <c r="M35" s="194"/>
      <c r="N35" s="76"/>
      <c r="O35" s="76"/>
    </row>
    <row r="36" spans="2:24" ht="21" customHeight="1" thickBot="1">
      <c r="B36" s="53">
        <v>9.1999999999999993</v>
      </c>
      <c r="C36" s="53" t="s">
        <v>164</v>
      </c>
      <c r="D36" s="112"/>
      <c r="E36" s="75" t="str">
        <f>Calculation!G20</f>
        <v>-</v>
      </c>
      <c r="F36" s="75" t="str">
        <f>Calculation!H20</f>
        <v>-</v>
      </c>
      <c r="G36" s="75" t="str">
        <f>Calculation!I20</f>
        <v>-</v>
      </c>
      <c r="H36" s="75" t="str">
        <f>Calculation!J20</f>
        <v>-</v>
      </c>
      <c r="I36" s="75" t="str">
        <f>Calculation!K20</f>
        <v>-</v>
      </c>
      <c r="J36" s="191" t="s">
        <v>165</v>
      </c>
      <c r="K36" s="191"/>
      <c r="L36" s="191"/>
      <c r="M36" s="191"/>
      <c r="N36" s="76"/>
      <c r="O36" s="76"/>
    </row>
    <row r="37" spans="2:24" ht="19.5" customHeight="1" thickTop="1">
      <c r="B37" s="46">
        <v>9.3000000000000007</v>
      </c>
      <c r="C37" s="46" t="s">
        <v>166</v>
      </c>
      <c r="D37" s="113" t="str">
        <f>IF('Scale-up tool'!D11="Application",Calculation!G22,"")</f>
        <v/>
      </c>
      <c r="E37" s="74">
        <f>Calculation!H22</f>
        <v>7545</v>
      </c>
      <c r="F37" s="74">
        <f>Calculation!I22</f>
        <v>7545</v>
      </c>
      <c r="G37" s="74">
        <f>Calculation!J22</f>
        <v>7545</v>
      </c>
      <c r="H37" s="74">
        <f>Calculation!K22</f>
        <v>7545</v>
      </c>
      <c r="I37" s="74">
        <f>Calculation!L22</f>
        <v>7545</v>
      </c>
      <c r="J37" s="192" t="s">
        <v>167</v>
      </c>
      <c r="K37" s="192"/>
      <c r="L37" s="192"/>
      <c r="M37" s="192"/>
      <c r="N37" s="76"/>
      <c r="O37" s="76"/>
    </row>
    <row r="38" spans="2:24" ht="22.15" customHeight="1" thickBot="1">
      <c r="B38" s="78" t="s">
        <v>107</v>
      </c>
      <c r="C38" s="53"/>
      <c r="D38" s="114"/>
      <c r="E38" s="53"/>
      <c r="F38" s="53"/>
      <c r="G38" s="53"/>
      <c r="H38" s="53"/>
      <c r="I38" s="53"/>
      <c r="J38" s="193"/>
      <c r="K38" s="193"/>
      <c r="L38" s="193"/>
      <c r="M38" s="193"/>
      <c r="N38" s="76"/>
      <c r="O38" s="76"/>
    </row>
    <row r="39" spans="2:24" ht="41.1" customHeight="1" thickTop="1">
      <c r="B39" s="79">
        <v>9.4</v>
      </c>
      <c r="C39" s="40" t="s">
        <v>168</v>
      </c>
      <c r="D39" s="129" t="str">
        <f>Calculation!G24</f>
        <v/>
      </c>
      <c r="E39" s="130" t="str">
        <f>Calculation!H24</f>
        <v/>
      </c>
      <c r="F39" s="130" t="str">
        <f>Calculation!I24</f>
        <v/>
      </c>
      <c r="G39" s="130" t="str">
        <f>Calculation!J24</f>
        <v/>
      </c>
      <c r="H39" s="130" t="str">
        <f>Calculation!K24</f>
        <v/>
      </c>
      <c r="I39" s="130" t="str">
        <f>Calculation!L24</f>
        <v/>
      </c>
      <c r="J39" s="194" t="s">
        <v>169</v>
      </c>
      <c r="K39" s="194"/>
      <c r="L39" s="194"/>
      <c r="M39" s="194"/>
      <c r="N39" s="76"/>
      <c r="O39" s="76"/>
    </row>
    <row r="40" spans="2:24" ht="42.95" customHeight="1" thickBot="1">
      <c r="B40" s="80">
        <v>9.5</v>
      </c>
      <c r="C40" s="80" t="s">
        <v>170</v>
      </c>
      <c r="D40" s="115" t="str">
        <f>IF('Scale-up tool'!D11="Application",SUM(D35:D39),"Relevant for Applications only")</f>
        <v>Relevant for Applications only</v>
      </c>
      <c r="E40" s="81">
        <f>SUM(E35:E39)</f>
        <v>7545</v>
      </c>
      <c r="F40" s="81">
        <f>SUM(F35:F39)</f>
        <v>7545</v>
      </c>
      <c r="G40" s="81">
        <f>SUM(G35:G39)</f>
        <v>7545</v>
      </c>
      <c r="H40" s="81">
        <f>SUM(H35:H39)</f>
        <v>7545</v>
      </c>
      <c r="I40" s="81">
        <f>SUM(I35:I39)</f>
        <v>7545</v>
      </c>
      <c r="J40" s="191" t="s">
        <v>171</v>
      </c>
      <c r="K40" s="191"/>
      <c r="L40" s="191"/>
      <c r="M40" s="191"/>
      <c r="N40" s="76"/>
      <c r="O40" s="76"/>
    </row>
    <row r="41" spans="2:24" ht="21.6" customHeight="1" thickTop="1">
      <c r="N41" s="76"/>
      <c r="O41" s="76"/>
    </row>
    <row r="43" spans="2:24" ht="24">
      <c r="B43" s="58" t="s">
        <v>172</v>
      </c>
    </row>
    <row r="45" spans="2:24" s="82" customFormat="1" ht="26.65" customHeight="1">
      <c r="B45" s="72" t="s">
        <v>6</v>
      </c>
      <c r="C45" s="72" t="s">
        <v>173</v>
      </c>
      <c r="D45" s="72" t="s">
        <v>174</v>
      </c>
      <c r="E45" s="198" t="s">
        <v>151</v>
      </c>
      <c r="F45" s="198"/>
      <c r="G45" s="198"/>
      <c r="H45" s="198"/>
      <c r="I45" s="198"/>
      <c r="J45" s="198"/>
      <c r="K45" s="198"/>
      <c r="L45" s="198"/>
      <c r="M45" s="198"/>
    </row>
    <row r="46" spans="2:24" ht="53.1" customHeight="1" thickBot="1">
      <c r="B46" s="53">
        <v>10.1</v>
      </c>
      <c r="C46" s="116" t="s">
        <v>175</v>
      </c>
      <c r="D46" s="83" t="s">
        <v>176</v>
      </c>
      <c r="E46" s="123" t="s">
        <v>177</v>
      </c>
      <c r="F46" s="83"/>
      <c r="G46" s="83"/>
      <c r="H46" s="83"/>
      <c r="I46" s="83"/>
      <c r="J46" s="83"/>
      <c r="K46" s="83"/>
      <c r="L46" s="83"/>
      <c r="M46" s="83"/>
      <c r="N46" s="84"/>
      <c r="O46" s="85"/>
      <c r="P46" s="229"/>
      <c r="Q46" s="229"/>
      <c r="R46" s="229"/>
      <c r="S46" s="229"/>
      <c r="T46" s="229"/>
      <c r="U46" s="229"/>
      <c r="V46" s="229"/>
      <c r="W46" s="229"/>
      <c r="X46" s="229"/>
    </row>
    <row r="47" spans="2:24" ht="53.1" customHeight="1" thickTop="1">
      <c r="B47" s="46">
        <v>10.199999999999999</v>
      </c>
      <c r="C47" s="117" t="s">
        <v>178</v>
      </c>
      <c r="D47" s="86" t="s">
        <v>179</v>
      </c>
      <c r="E47" s="189" t="s">
        <v>180</v>
      </c>
      <c r="F47" s="190"/>
      <c r="G47" s="190"/>
      <c r="H47" s="190"/>
      <c r="I47" s="190"/>
      <c r="J47" s="190"/>
      <c r="K47" s="190"/>
      <c r="L47" s="190"/>
      <c r="M47" s="190"/>
    </row>
    <row r="48" spans="2:24" ht="53.1" customHeight="1" thickBot="1">
      <c r="B48" s="53">
        <v>10.3</v>
      </c>
      <c r="C48" s="116" t="s">
        <v>181</v>
      </c>
      <c r="D48" s="83" t="s">
        <v>179</v>
      </c>
      <c r="E48" s="187" t="s">
        <v>182</v>
      </c>
      <c r="F48" s="188"/>
      <c r="G48" s="188"/>
      <c r="H48" s="188"/>
      <c r="I48" s="188"/>
      <c r="J48" s="188"/>
      <c r="K48" s="188"/>
      <c r="L48" s="188"/>
      <c r="M48" s="188"/>
    </row>
    <row r="49" ht="23.1" thickTop="1"/>
  </sheetData>
  <sheetProtection algorithmName="SHA-512" hashValue="Lo/OUPlTjNhRv5tzO8n4MQxcUmWcFUx5SBvjxBpHBCi/M/KsPcvH3NoiWMWkIWHcB68lG/PYD1bgibCkTh64Nw==" saltValue="IRO9f2M1e0hVt320XvGsWA==" spinCount="100000" sheet="1" objects="1" scenarios="1"/>
  <mergeCells count="34">
    <mergeCell ref="P46:X46"/>
    <mergeCell ref="J11:M11"/>
    <mergeCell ref="A2:N2"/>
    <mergeCell ref="B6:M7"/>
    <mergeCell ref="D8:I8"/>
    <mergeCell ref="J9:M9"/>
    <mergeCell ref="J10:M10"/>
    <mergeCell ref="J12:M12"/>
    <mergeCell ref="J13:M13"/>
    <mergeCell ref="J14:M14"/>
    <mergeCell ref="J15:M15"/>
    <mergeCell ref="J16:M16"/>
    <mergeCell ref="J33:M33"/>
    <mergeCell ref="D33:I33"/>
    <mergeCell ref="J26:M26"/>
    <mergeCell ref="E45:M45"/>
    <mergeCell ref="B20:M20"/>
    <mergeCell ref="B31:M31"/>
    <mergeCell ref="J34:M34"/>
    <mergeCell ref="J35:M35"/>
    <mergeCell ref="D23:H23"/>
    <mergeCell ref="J23:M23"/>
    <mergeCell ref="J24:M24"/>
    <mergeCell ref="J25:M25"/>
    <mergeCell ref="B30:M30"/>
    <mergeCell ref="J27:M27"/>
    <mergeCell ref="E48:M48"/>
    <mergeCell ref="E47:M47"/>
    <mergeCell ref="B21:M21"/>
    <mergeCell ref="J36:M36"/>
    <mergeCell ref="J37:M37"/>
    <mergeCell ref="J38:M38"/>
    <mergeCell ref="J39:M39"/>
    <mergeCell ref="J40:M40"/>
  </mergeCells>
  <hyperlinks>
    <hyperlink ref="E47:M47" r:id="rId1" display="https://bettercotton.org/documents/independent-assessments-guidance-for-retailers-brands-v2/" xr:uid="{C27241DC-7B42-42EB-848D-E4078E615614}"/>
    <hyperlink ref="E48:M48" r:id="rId2" display="Members who source Traceable Better Cotton and wish to use BCI B2C Label, must get certified by a Certification Body, due every three years. Full guidance documents can be found here." xr:uid="{D5A98478-6BD7-4208-99DF-C4CAA7F7E3DF}"/>
    <hyperlink ref="E46:M46" r:id="rId3" display="here." xr:uid="{111D227C-8954-456F-9B61-A601E1989C4C}"/>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042D0-0511-48A8-B2C8-41061FB45B77}">
  <sheetPr>
    <tabColor rgb="FFC2D4F7"/>
  </sheetPr>
  <dimension ref="A1:Y48"/>
  <sheetViews>
    <sheetView showGridLines="0" workbookViewId="0">
      <selection activeCell="H21" sqref="H21"/>
    </sheetView>
  </sheetViews>
  <sheetFormatPr defaultColWidth="8.625" defaultRowHeight="22.5"/>
  <cols>
    <col min="1" max="1" width="8.625" style="87"/>
    <col min="2" max="2" width="25.125" style="87" customWidth="1"/>
    <col min="3" max="8" width="10.125" style="87" customWidth="1"/>
    <col min="9" max="9" width="8.625" style="87"/>
    <col min="10" max="11" width="11.5" style="87" customWidth="1"/>
    <col min="12" max="12" width="7.75" style="87" customWidth="1"/>
    <col min="13" max="14" width="10.625" style="87" customWidth="1"/>
    <col min="15" max="15" width="7.375" style="87" customWidth="1"/>
    <col min="16" max="17" width="10.625" style="87" customWidth="1"/>
    <col min="18" max="20" width="7.5" style="87" customWidth="1"/>
    <col min="21" max="16384" width="8.625" style="87"/>
  </cols>
  <sheetData>
    <row r="1" spans="1:25">
      <c r="A1" s="40"/>
      <c r="B1" s="40"/>
      <c r="C1" s="40"/>
      <c r="D1" s="40"/>
      <c r="E1" s="40"/>
      <c r="F1" s="40"/>
      <c r="G1" s="40"/>
      <c r="H1" s="40"/>
      <c r="I1" s="40"/>
      <c r="J1" s="40"/>
      <c r="K1" s="40"/>
      <c r="L1" s="40"/>
      <c r="M1" s="40"/>
      <c r="N1" s="40"/>
      <c r="O1" s="40"/>
      <c r="P1" s="40"/>
      <c r="Q1" s="40"/>
      <c r="R1" s="40"/>
      <c r="S1" s="40"/>
      <c r="T1" s="40"/>
      <c r="U1" s="40"/>
      <c r="V1" s="40"/>
      <c r="W1" s="40"/>
      <c r="X1" s="40"/>
      <c r="Y1" s="40"/>
    </row>
    <row r="2" spans="1:25" ht="30.95">
      <c r="A2" s="40"/>
      <c r="B2" s="219" t="s">
        <v>183</v>
      </c>
      <c r="C2" s="219"/>
      <c r="D2" s="219"/>
      <c r="E2" s="219"/>
      <c r="F2" s="219"/>
      <c r="G2" s="219"/>
      <c r="H2" s="219"/>
      <c r="I2" s="219"/>
      <c r="J2" s="219"/>
      <c r="K2" s="219"/>
      <c r="L2" s="219"/>
      <c r="M2" s="219"/>
      <c r="N2" s="219"/>
      <c r="O2" s="219"/>
      <c r="P2" s="219"/>
      <c r="Q2" s="219"/>
      <c r="R2" s="219"/>
      <c r="S2" s="219"/>
      <c r="T2" s="219"/>
      <c r="U2" s="40"/>
      <c r="V2" s="40"/>
      <c r="W2" s="40"/>
      <c r="X2" s="40"/>
      <c r="Y2" s="40"/>
    </row>
    <row r="3" spans="1:25">
      <c r="A3" s="40"/>
      <c r="B3" s="40"/>
      <c r="C3" s="40"/>
      <c r="D3" s="40"/>
      <c r="E3" s="40"/>
      <c r="F3" s="40"/>
      <c r="G3" s="40"/>
      <c r="H3" s="40"/>
      <c r="I3" s="40"/>
      <c r="J3" s="40"/>
      <c r="K3" s="40"/>
      <c r="L3" s="40"/>
      <c r="M3" s="40"/>
      <c r="N3" s="40"/>
      <c r="O3" s="40"/>
      <c r="P3" s="40"/>
      <c r="Q3" s="40"/>
      <c r="R3" s="40"/>
      <c r="S3" s="40"/>
      <c r="T3" s="40"/>
      <c r="U3" s="40"/>
      <c r="V3" s="40"/>
      <c r="W3" s="40"/>
      <c r="X3" s="40"/>
      <c r="Y3" s="40"/>
    </row>
    <row r="4" spans="1:25" ht="36">
      <c r="A4" s="40"/>
      <c r="B4" s="88"/>
      <c r="C4" s="40"/>
      <c r="D4" s="40"/>
      <c r="E4" s="40"/>
      <c r="F4" s="40"/>
      <c r="G4" s="40"/>
      <c r="H4" s="40"/>
      <c r="I4" s="40"/>
      <c r="J4" s="40"/>
      <c r="K4" s="40"/>
      <c r="L4" s="40"/>
      <c r="M4" s="40"/>
      <c r="N4" s="40"/>
      <c r="O4" s="40"/>
      <c r="P4" s="40"/>
      <c r="Q4" s="40"/>
      <c r="R4" s="40"/>
      <c r="S4" s="40"/>
      <c r="T4" s="40"/>
      <c r="U4" s="40"/>
      <c r="V4" s="40"/>
      <c r="W4" s="40"/>
      <c r="X4" s="40"/>
      <c r="Y4" s="40"/>
    </row>
    <row r="5" spans="1:25" ht="25.5" customHeight="1">
      <c r="A5" s="40"/>
      <c r="B5" s="89" t="s">
        <v>184</v>
      </c>
      <c r="C5" s="40"/>
      <c r="D5" s="40"/>
      <c r="E5" s="40"/>
      <c r="F5" s="40"/>
      <c r="G5" s="40"/>
      <c r="H5" s="40"/>
      <c r="I5" s="40"/>
      <c r="J5" s="89" t="s">
        <v>185</v>
      </c>
      <c r="K5" s="90"/>
      <c r="L5" s="90"/>
      <c r="M5" s="90"/>
      <c r="N5" s="90"/>
      <c r="O5" s="90"/>
      <c r="P5" s="90"/>
      <c r="Q5" s="90"/>
      <c r="R5" s="90"/>
      <c r="S5" s="90"/>
      <c r="T5" s="90"/>
      <c r="U5" s="40"/>
      <c r="V5" s="40"/>
      <c r="W5" s="40"/>
      <c r="X5" s="40"/>
      <c r="Y5" s="40"/>
    </row>
    <row r="6" spans="1:25" ht="21" customHeight="1" thickBot="1">
      <c r="A6" s="40"/>
      <c r="B6" s="40"/>
      <c r="C6" s="220" t="s">
        <v>186</v>
      </c>
      <c r="D6" s="220"/>
      <c r="E6" s="220"/>
      <c r="F6" s="220"/>
      <c r="G6" s="220"/>
      <c r="H6" s="220"/>
      <c r="I6" s="40"/>
      <c r="J6" s="94"/>
      <c r="K6" s="95"/>
      <c r="L6" s="95"/>
      <c r="M6" s="95"/>
      <c r="N6" s="95"/>
      <c r="O6" s="95"/>
      <c r="P6" s="95"/>
      <c r="Q6" s="95"/>
      <c r="R6" s="95"/>
      <c r="S6" s="95"/>
      <c r="T6" s="95"/>
      <c r="U6" s="40"/>
      <c r="V6" s="40"/>
      <c r="W6" s="40"/>
      <c r="X6" s="40"/>
      <c r="Y6" s="40"/>
    </row>
    <row r="7" spans="1:25" ht="23.1" customHeight="1">
      <c r="A7" s="40"/>
      <c r="B7" s="91" t="s">
        <v>187</v>
      </c>
      <c r="C7" s="92" t="s">
        <v>188</v>
      </c>
      <c r="D7" s="92" t="s">
        <v>189</v>
      </c>
      <c r="E7" s="92" t="s">
        <v>190</v>
      </c>
      <c r="F7" s="92" t="s">
        <v>191</v>
      </c>
      <c r="G7" s="92" t="s">
        <v>192</v>
      </c>
      <c r="H7" s="93">
        <v>1</v>
      </c>
      <c r="I7" s="40"/>
      <c r="J7" s="177" t="s">
        <v>193</v>
      </c>
      <c r="K7" s="177"/>
      <c r="L7" s="177"/>
      <c r="M7" s="177"/>
      <c r="N7" s="177"/>
      <c r="O7" s="177"/>
      <c r="P7" s="177"/>
      <c r="Q7" s="177"/>
      <c r="R7" s="177"/>
      <c r="S7" s="177"/>
      <c r="T7" s="177"/>
      <c r="U7" s="40"/>
      <c r="V7" s="40"/>
      <c r="W7" s="40"/>
      <c r="X7" s="40"/>
      <c r="Y7" s="40"/>
    </row>
    <row r="8" spans="1:25" ht="17.100000000000001" customHeight="1" thickBot="1">
      <c r="A8" s="40"/>
      <c r="B8" s="96" t="s">
        <v>194</v>
      </c>
      <c r="C8" s="74">
        <v>18.2</v>
      </c>
      <c r="D8" s="74">
        <v>17.149999999999999</v>
      </c>
      <c r="E8" s="74">
        <v>15.6</v>
      </c>
      <c r="F8" s="74">
        <v>14.55</v>
      </c>
      <c r="G8" s="74">
        <v>14.05</v>
      </c>
      <c r="H8" s="74">
        <v>13.55</v>
      </c>
      <c r="I8" s="40"/>
      <c r="J8" s="177"/>
      <c r="K8" s="177"/>
      <c r="L8" s="177"/>
      <c r="M8" s="177"/>
      <c r="N8" s="177"/>
      <c r="O8" s="177"/>
      <c r="P8" s="177"/>
      <c r="Q8" s="177"/>
      <c r="R8" s="177"/>
      <c r="S8" s="177"/>
      <c r="T8" s="177"/>
      <c r="U8" s="40"/>
      <c r="V8" s="40"/>
      <c r="W8" s="40"/>
      <c r="X8" s="40"/>
      <c r="Y8" s="40"/>
    </row>
    <row r="9" spans="1:25" ht="17.100000000000001" customHeight="1" thickBot="1">
      <c r="A9" s="40"/>
      <c r="B9" s="97" t="s">
        <v>195</v>
      </c>
      <c r="C9" s="75">
        <v>17.149999999999999</v>
      </c>
      <c r="D9" s="75">
        <v>15.6</v>
      </c>
      <c r="E9" s="75">
        <v>14.55</v>
      </c>
      <c r="F9" s="75">
        <v>13.55</v>
      </c>
      <c r="G9" s="75">
        <v>12.5</v>
      </c>
      <c r="H9" s="75">
        <v>11.95</v>
      </c>
      <c r="I9" s="40"/>
      <c r="J9" s="177"/>
      <c r="K9" s="177"/>
      <c r="L9" s="177"/>
      <c r="M9" s="177"/>
      <c r="N9" s="177"/>
      <c r="O9" s="177"/>
      <c r="P9" s="177"/>
      <c r="Q9" s="177"/>
      <c r="R9" s="177"/>
      <c r="S9" s="177"/>
      <c r="T9" s="177"/>
      <c r="U9" s="40"/>
      <c r="V9" s="40"/>
      <c r="W9" s="40"/>
      <c r="X9" s="40"/>
      <c r="Y9" s="40"/>
    </row>
    <row r="10" spans="1:25" ht="17.100000000000001" customHeight="1" thickBot="1">
      <c r="A10" s="40"/>
      <c r="B10" s="96" t="s">
        <v>196</v>
      </c>
      <c r="C10" s="74">
        <v>15.6</v>
      </c>
      <c r="D10" s="74">
        <v>14.55</v>
      </c>
      <c r="E10" s="74">
        <v>13.55</v>
      </c>
      <c r="F10" s="74">
        <v>11.95</v>
      </c>
      <c r="G10" s="74">
        <v>11.45</v>
      </c>
      <c r="H10" s="74">
        <v>10.95</v>
      </c>
      <c r="I10" s="40"/>
      <c r="J10" s="98"/>
      <c r="K10" s="40"/>
      <c r="L10" s="40"/>
      <c r="M10" s="40"/>
      <c r="N10" s="40"/>
      <c r="O10" s="40"/>
      <c r="P10" s="40"/>
      <c r="Q10" s="40"/>
      <c r="R10" s="40"/>
      <c r="S10" s="40"/>
      <c r="T10" s="40"/>
      <c r="U10" s="40"/>
      <c r="V10" s="40"/>
      <c r="W10" s="40"/>
      <c r="X10" s="40"/>
      <c r="Y10" s="40"/>
    </row>
    <row r="11" spans="1:25" ht="17.100000000000001" customHeight="1" thickBot="1">
      <c r="A11" s="40"/>
      <c r="B11" s="97" t="s">
        <v>197</v>
      </c>
      <c r="C11" s="75">
        <v>15.1</v>
      </c>
      <c r="D11" s="75">
        <v>14.05</v>
      </c>
      <c r="E11" s="75">
        <v>12.5</v>
      </c>
      <c r="F11" s="75">
        <v>11.45</v>
      </c>
      <c r="G11" s="75">
        <v>10.95</v>
      </c>
      <c r="H11" s="75">
        <v>10.4</v>
      </c>
      <c r="I11" s="40"/>
      <c r="J11" s="221" t="s">
        <v>144</v>
      </c>
      <c r="K11" s="221"/>
      <c r="L11" s="208" t="s">
        <v>198</v>
      </c>
      <c r="M11" s="217" t="s">
        <v>199</v>
      </c>
      <c r="N11" s="217"/>
      <c r="O11" s="208" t="s">
        <v>200</v>
      </c>
      <c r="P11" s="222" t="s">
        <v>186</v>
      </c>
      <c r="Q11" s="222"/>
      <c r="R11" s="40"/>
      <c r="S11" s="40"/>
      <c r="T11" s="40"/>
      <c r="U11" s="40"/>
      <c r="V11" s="40"/>
      <c r="W11" s="40"/>
      <c r="X11" s="40"/>
      <c r="Y11" s="40"/>
    </row>
    <row r="12" spans="1:25" ht="17.100000000000001" customHeight="1" thickBot="1">
      <c r="A12" s="40"/>
      <c r="B12" s="96" t="s">
        <v>201</v>
      </c>
      <c r="C12" s="74">
        <v>14.55</v>
      </c>
      <c r="D12" s="74">
        <v>13.55</v>
      </c>
      <c r="E12" s="74">
        <v>11.95</v>
      </c>
      <c r="F12" s="74">
        <v>10.95</v>
      </c>
      <c r="G12" s="74">
        <v>10.4</v>
      </c>
      <c r="H12" s="74">
        <v>9.9</v>
      </c>
      <c r="I12" s="40"/>
      <c r="J12" s="221"/>
      <c r="K12" s="221"/>
      <c r="L12" s="208"/>
      <c r="M12" s="217"/>
      <c r="N12" s="217"/>
      <c r="O12" s="208"/>
      <c r="P12" s="222"/>
      <c r="Q12" s="222"/>
      <c r="R12" s="40"/>
      <c r="S12" s="40"/>
      <c r="T12" s="40"/>
      <c r="U12" s="40"/>
      <c r="V12" s="40"/>
      <c r="W12" s="40"/>
      <c r="X12" s="40"/>
      <c r="Y12" s="40"/>
    </row>
    <row r="13" spans="1:25" ht="17.100000000000001" customHeight="1" thickBot="1">
      <c r="A13" s="40"/>
      <c r="B13" s="97" t="s">
        <v>202</v>
      </c>
      <c r="C13" s="75">
        <v>14.05</v>
      </c>
      <c r="D13" s="75">
        <v>12.5</v>
      </c>
      <c r="E13" s="75">
        <v>11.45</v>
      </c>
      <c r="F13" s="75">
        <v>10.4</v>
      </c>
      <c r="G13" s="75">
        <v>9.9</v>
      </c>
      <c r="H13" s="75">
        <v>9.35</v>
      </c>
      <c r="I13" s="40"/>
      <c r="J13" s="40"/>
      <c r="K13" s="40"/>
      <c r="L13" s="40"/>
      <c r="M13" s="40"/>
      <c r="N13" s="40"/>
      <c r="O13" s="40"/>
      <c r="P13" s="40"/>
      <c r="Q13" s="40"/>
      <c r="R13" s="40"/>
      <c r="S13" s="40"/>
      <c r="T13" s="40"/>
      <c r="U13" s="40"/>
      <c r="V13" s="40"/>
      <c r="W13" s="40"/>
      <c r="X13" s="40"/>
      <c r="Y13" s="40"/>
    </row>
    <row r="14" spans="1:25" ht="17.100000000000001" customHeight="1" thickBot="1">
      <c r="A14" s="40"/>
      <c r="B14" s="96" t="s">
        <v>203</v>
      </c>
      <c r="C14" s="74">
        <v>13.55</v>
      </c>
      <c r="D14" s="74">
        <v>12.5</v>
      </c>
      <c r="E14" s="74">
        <v>11.45</v>
      </c>
      <c r="F14" s="74">
        <v>10.4</v>
      </c>
      <c r="G14" s="74">
        <v>9.9</v>
      </c>
      <c r="H14" s="74">
        <v>9.35</v>
      </c>
      <c r="I14" s="40"/>
      <c r="J14" s="40"/>
      <c r="K14" s="40"/>
      <c r="L14" s="40"/>
      <c r="M14" s="40"/>
      <c r="N14" s="40"/>
      <c r="O14" s="40"/>
      <c r="P14" s="40"/>
      <c r="Q14" s="40"/>
      <c r="R14" s="40"/>
      <c r="S14" s="40"/>
      <c r="T14" s="40"/>
      <c r="U14" s="40"/>
      <c r="V14" s="40"/>
      <c r="W14" s="40"/>
      <c r="X14" s="40"/>
      <c r="Y14" s="40"/>
    </row>
    <row r="15" spans="1:25" ht="17.100000000000001" customHeight="1" thickBot="1">
      <c r="A15" s="40"/>
      <c r="B15" s="97" t="s">
        <v>204</v>
      </c>
      <c r="C15" s="75">
        <v>10.9</v>
      </c>
      <c r="D15" s="75">
        <v>9.9</v>
      </c>
      <c r="E15" s="75">
        <v>8.35</v>
      </c>
      <c r="F15" s="75">
        <v>7.3</v>
      </c>
      <c r="G15" s="75">
        <v>6.75</v>
      </c>
      <c r="H15" s="75">
        <v>6.25</v>
      </c>
      <c r="I15" s="40"/>
      <c r="J15" s="40"/>
      <c r="K15" s="40"/>
      <c r="L15" s="40"/>
      <c r="M15" s="40"/>
      <c r="N15" s="40"/>
      <c r="O15" s="40"/>
      <c r="P15" s="40"/>
      <c r="Q15" s="40"/>
      <c r="R15" s="40"/>
      <c r="S15" s="40"/>
      <c r="T15" s="40"/>
      <c r="U15" s="40"/>
      <c r="V15" s="40"/>
      <c r="W15" s="40"/>
      <c r="X15" s="40"/>
      <c r="Y15" s="40"/>
    </row>
    <row r="16" spans="1:25" ht="17.100000000000001" customHeight="1" thickBot="1">
      <c r="A16" s="40"/>
      <c r="B16" s="96" t="s">
        <v>205</v>
      </c>
      <c r="C16" s="74">
        <v>9.9</v>
      </c>
      <c r="D16" s="74">
        <v>8.35</v>
      </c>
      <c r="E16" s="74">
        <v>7.3</v>
      </c>
      <c r="F16" s="74">
        <v>6.75</v>
      </c>
      <c r="G16" s="74">
        <v>6.25</v>
      </c>
      <c r="H16" s="74">
        <v>5.7</v>
      </c>
      <c r="I16" s="40"/>
      <c r="J16" s="89" t="s">
        <v>206</v>
      </c>
      <c r="K16" s="89"/>
      <c r="L16" s="89"/>
      <c r="M16" s="89"/>
      <c r="N16" s="89"/>
      <c r="O16" s="89"/>
      <c r="P16" s="89"/>
      <c r="Q16" s="89"/>
      <c r="R16" s="89"/>
      <c r="S16" s="89"/>
      <c r="T16" s="89"/>
      <c r="U16" s="40"/>
      <c r="V16" s="40"/>
      <c r="W16" s="40"/>
      <c r="X16" s="40"/>
      <c r="Y16" s="40"/>
    </row>
    <row r="17" spans="1:25">
      <c r="A17" s="40"/>
      <c r="B17" s="40"/>
      <c r="C17" s="40"/>
      <c r="D17" s="40"/>
      <c r="E17" s="40"/>
      <c r="F17" s="40"/>
      <c r="G17" s="40"/>
      <c r="H17" s="40"/>
      <c r="I17" s="40"/>
      <c r="J17" s="195" t="s">
        <v>207</v>
      </c>
      <c r="K17" s="195"/>
      <c r="L17" s="195"/>
      <c r="M17" s="195"/>
      <c r="N17" s="195"/>
      <c r="O17" s="195"/>
      <c r="P17" s="195"/>
      <c r="Q17" s="195"/>
      <c r="R17" s="195"/>
      <c r="S17" s="195"/>
      <c r="T17" s="195"/>
      <c r="U17" s="40"/>
      <c r="V17" s="40"/>
      <c r="W17" s="40"/>
      <c r="X17" s="40"/>
      <c r="Y17" s="40"/>
    </row>
    <row r="18" spans="1:25">
      <c r="A18" s="40"/>
      <c r="B18" s="40"/>
      <c r="C18" s="40"/>
      <c r="D18" s="40"/>
      <c r="E18" s="40"/>
      <c r="F18" s="40"/>
      <c r="G18" s="40"/>
      <c r="H18" s="40"/>
      <c r="I18" s="40"/>
      <c r="J18" s="195"/>
      <c r="K18" s="195"/>
      <c r="L18" s="195"/>
      <c r="M18" s="195"/>
      <c r="N18" s="195"/>
      <c r="O18" s="195"/>
      <c r="P18" s="195"/>
      <c r="Q18" s="195"/>
      <c r="R18" s="195"/>
      <c r="S18" s="195"/>
      <c r="T18" s="195"/>
      <c r="U18" s="40"/>
      <c r="V18" s="40"/>
      <c r="W18" s="40"/>
      <c r="X18" s="40"/>
      <c r="Y18" s="40"/>
    </row>
    <row r="19" spans="1:25">
      <c r="A19" s="40"/>
      <c r="B19" s="40"/>
      <c r="C19" s="40"/>
      <c r="D19" s="40"/>
      <c r="E19" s="40"/>
      <c r="F19" s="40"/>
      <c r="G19" s="40"/>
      <c r="H19" s="40"/>
      <c r="I19" s="40"/>
      <c r="K19" s="71"/>
      <c r="L19" s="71"/>
      <c r="M19" s="71"/>
      <c r="N19" s="71"/>
      <c r="O19" s="71"/>
      <c r="P19" s="71"/>
      <c r="Q19" s="71"/>
      <c r="R19" s="71"/>
      <c r="S19" s="71"/>
      <c r="T19" s="71"/>
      <c r="U19" s="40"/>
      <c r="V19" s="40"/>
      <c r="W19" s="40"/>
      <c r="X19" s="40"/>
      <c r="Y19" s="40"/>
    </row>
    <row r="20" spans="1:25">
      <c r="A20" s="40"/>
      <c r="B20" s="40"/>
      <c r="C20" s="40"/>
      <c r="D20" s="40"/>
      <c r="E20" s="40"/>
      <c r="F20" s="40"/>
      <c r="G20" s="40"/>
      <c r="H20" s="40"/>
      <c r="I20" s="40"/>
      <c r="J20" s="98"/>
      <c r="K20" s="40"/>
      <c r="L20" s="40"/>
      <c r="M20" s="40"/>
      <c r="N20" s="40"/>
      <c r="O20" s="40"/>
      <c r="P20" s="40"/>
      <c r="Q20" s="40"/>
      <c r="R20" s="40"/>
      <c r="S20" s="40"/>
      <c r="T20" s="40"/>
      <c r="U20" s="40"/>
      <c r="V20" s="40"/>
      <c r="W20" s="40"/>
      <c r="X20" s="40"/>
      <c r="Y20" s="40"/>
    </row>
    <row r="21" spans="1:25">
      <c r="A21" s="40"/>
      <c r="B21" s="40"/>
      <c r="C21" s="40"/>
      <c r="D21" s="40"/>
      <c r="E21" s="40"/>
      <c r="F21" s="40"/>
      <c r="G21" s="40"/>
      <c r="H21" s="40"/>
      <c r="I21" s="40"/>
      <c r="J21" s="216" t="s">
        <v>208</v>
      </c>
      <c r="K21" s="216"/>
      <c r="L21" s="208" t="s">
        <v>209</v>
      </c>
      <c r="M21" s="217" t="s">
        <v>210</v>
      </c>
      <c r="N21" s="217"/>
      <c r="O21" s="208" t="s">
        <v>200</v>
      </c>
      <c r="P21" s="209" t="s">
        <v>211</v>
      </c>
      <c r="Q21" s="209"/>
      <c r="R21" s="40"/>
      <c r="S21" s="40"/>
      <c r="T21" s="40"/>
      <c r="U21" s="40"/>
      <c r="V21" s="40"/>
      <c r="W21" s="40"/>
      <c r="X21" s="40"/>
      <c r="Y21" s="40"/>
    </row>
    <row r="22" spans="1:25" ht="14.65" customHeight="1">
      <c r="A22" s="40"/>
      <c r="B22" s="40"/>
      <c r="C22" s="40"/>
      <c r="D22" s="40"/>
      <c r="E22" s="40"/>
      <c r="F22" s="40"/>
      <c r="G22" s="40"/>
      <c r="H22" s="40"/>
      <c r="I22" s="40"/>
      <c r="J22" s="216"/>
      <c r="K22" s="216"/>
      <c r="L22" s="208"/>
      <c r="M22" s="217"/>
      <c r="N22" s="217"/>
      <c r="O22" s="208"/>
      <c r="P22" s="209"/>
      <c r="Q22" s="209"/>
      <c r="R22" s="40"/>
      <c r="S22" s="40"/>
      <c r="T22" s="40"/>
      <c r="U22" s="40"/>
      <c r="V22" s="40"/>
      <c r="W22" s="40"/>
      <c r="X22" s="40"/>
      <c r="Y22" s="40"/>
    </row>
    <row r="23" spans="1:25" ht="14.65" customHeight="1">
      <c r="A23" s="40"/>
      <c r="B23" s="40"/>
      <c r="C23" s="40"/>
      <c r="D23" s="40"/>
      <c r="E23" s="40"/>
      <c r="F23" s="40"/>
      <c r="G23" s="40"/>
      <c r="H23" s="40"/>
      <c r="I23" s="40"/>
      <c r="J23" s="40"/>
      <c r="K23" s="40"/>
      <c r="L23" s="40"/>
      <c r="M23" s="40"/>
      <c r="N23" s="40"/>
      <c r="O23" s="40"/>
      <c r="P23" s="40"/>
      <c r="Q23" s="40"/>
      <c r="R23" s="40"/>
      <c r="S23" s="40"/>
      <c r="T23" s="40"/>
      <c r="U23" s="40"/>
      <c r="V23" s="40"/>
      <c r="W23" s="40"/>
      <c r="X23" s="40"/>
      <c r="Y23" s="40"/>
    </row>
    <row r="24" spans="1:25">
      <c r="A24" s="99"/>
      <c r="B24" s="40"/>
      <c r="C24" s="40"/>
      <c r="D24" s="40"/>
      <c r="E24" s="40"/>
      <c r="F24" s="40"/>
      <c r="G24" s="40"/>
      <c r="H24" s="40"/>
      <c r="I24" s="40"/>
      <c r="J24" s="40"/>
      <c r="K24" s="40"/>
      <c r="L24" s="40"/>
      <c r="M24" s="40"/>
      <c r="N24" s="40"/>
      <c r="O24" s="40"/>
      <c r="P24" s="40"/>
      <c r="Q24" s="40"/>
      <c r="R24" s="40"/>
      <c r="S24" s="40"/>
      <c r="T24" s="40"/>
      <c r="U24" s="40"/>
      <c r="V24" s="40"/>
      <c r="W24" s="40"/>
      <c r="X24" s="40"/>
      <c r="Y24" s="40"/>
    </row>
    <row r="25" spans="1:25">
      <c r="A25" s="99"/>
      <c r="B25" s="40"/>
      <c r="C25" s="40"/>
      <c r="D25" s="40"/>
      <c r="E25" s="40"/>
      <c r="F25" s="40"/>
      <c r="G25" s="40"/>
      <c r="H25" s="40"/>
      <c r="I25" s="40"/>
      <c r="J25" s="40"/>
      <c r="K25" s="40"/>
      <c r="L25" s="40"/>
      <c r="M25" s="40"/>
      <c r="N25" s="40"/>
      <c r="O25" s="40"/>
      <c r="P25" s="40"/>
      <c r="Q25" s="40"/>
      <c r="R25" s="40"/>
      <c r="S25" s="40"/>
      <c r="T25" s="40"/>
      <c r="U25" s="40"/>
      <c r="V25" s="40"/>
      <c r="W25" s="40"/>
      <c r="X25" s="40"/>
      <c r="Y25" s="40"/>
    </row>
    <row r="26" spans="1:25" ht="27.6">
      <c r="A26" s="40"/>
      <c r="B26" s="40"/>
      <c r="C26" s="40"/>
      <c r="D26" s="40"/>
      <c r="E26" s="40"/>
      <c r="F26" s="40"/>
      <c r="G26" s="40"/>
      <c r="H26" s="40"/>
      <c r="I26" s="40"/>
      <c r="J26" s="89" t="s">
        <v>212</v>
      </c>
      <c r="K26" s="89"/>
      <c r="L26" s="89"/>
      <c r="M26" s="89"/>
      <c r="N26" s="89"/>
      <c r="O26" s="89"/>
      <c r="P26" s="89"/>
      <c r="Q26" s="89"/>
      <c r="R26" s="89"/>
      <c r="S26" s="89"/>
      <c r="T26" s="89"/>
      <c r="U26" s="40"/>
      <c r="V26" s="40"/>
      <c r="W26" s="40"/>
      <c r="X26" s="40"/>
      <c r="Y26" s="40"/>
    </row>
    <row r="27" spans="1:25">
      <c r="A27" s="40"/>
      <c r="B27" s="40"/>
      <c r="C27" s="40"/>
      <c r="D27" s="40"/>
      <c r="E27" s="40"/>
      <c r="F27" s="40"/>
      <c r="G27" s="40"/>
      <c r="H27" s="40"/>
      <c r="I27" s="40"/>
      <c r="J27" s="94"/>
      <c r="K27" s="94"/>
      <c r="L27" s="94"/>
      <c r="M27" s="94"/>
      <c r="N27" s="94"/>
      <c r="O27" s="94"/>
      <c r="P27" s="94"/>
      <c r="Q27" s="94"/>
      <c r="R27" s="94"/>
      <c r="S27" s="94"/>
      <c r="T27" s="94"/>
      <c r="U27" s="40"/>
      <c r="V27" s="40"/>
      <c r="W27" s="40"/>
      <c r="X27" s="40"/>
      <c r="Y27" s="40"/>
    </row>
    <row r="28" spans="1:25">
      <c r="A28" s="40"/>
      <c r="B28" s="40"/>
      <c r="C28" s="40"/>
      <c r="D28" s="40"/>
      <c r="E28" s="40"/>
      <c r="F28" s="40"/>
      <c r="G28" s="40"/>
      <c r="H28" s="40"/>
      <c r="I28" s="40"/>
      <c r="J28" s="177" t="s">
        <v>213</v>
      </c>
      <c r="K28" s="177"/>
      <c r="L28" s="177"/>
      <c r="M28" s="177"/>
      <c r="N28" s="177"/>
      <c r="O28" s="177"/>
      <c r="P28" s="177"/>
      <c r="Q28" s="177"/>
      <c r="R28" s="177"/>
      <c r="S28" s="177"/>
      <c r="T28" s="177"/>
      <c r="U28" s="40"/>
      <c r="V28" s="40"/>
      <c r="W28" s="40"/>
      <c r="X28" s="40"/>
      <c r="Y28" s="40"/>
    </row>
    <row r="29" spans="1:25" ht="15.6" customHeight="1">
      <c r="A29" s="40"/>
      <c r="B29" s="40"/>
      <c r="C29" s="40"/>
      <c r="D29" s="40"/>
      <c r="E29" s="40"/>
      <c r="F29" s="40"/>
      <c r="G29" s="40"/>
      <c r="H29" s="40"/>
      <c r="I29" s="40"/>
      <c r="J29" s="177"/>
      <c r="K29" s="177"/>
      <c r="L29" s="177"/>
      <c r="M29" s="177"/>
      <c r="N29" s="177"/>
      <c r="O29" s="177"/>
      <c r="P29" s="177"/>
      <c r="Q29" s="177"/>
      <c r="R29" s="177"/>
      <c r="S29" s="177"/>
      <c r="T29" s="177"/>
      <c r="U29" s="40"/>
      <c r="V29" s="40"/>
      <c r="W29" s="40"/>
      <c r="X29" s="40"/>
      <c r="Y29" s="40"/>
    </row>
    <row r="30" spans="1:25" ht="15.6" customHeight="1">
      <c r="A30" s="40"/>
      <c r="B30" s="40"/>
      <c r="C30" s="40"/>
      <c r="D30" s="40"/>
      <c r="E30" s="40"/>
      <c r="F30" s="40"/>
      <c r="G30" s="40"/>
      <c r="H30" s="40"/>
      <c r="I30" s="40"/>
      <c r="U30" s="40"/>
      <c r="V30" s="40"/>
      <c r="W30" s="40"/>
      <c r="X30" s="40"/>
      <c r="Y30" s="40"/>
    </row>
    <row r="31" spans="1:25" ht="23.1" thickBot="1">
      <c r="A31" s="40"/>
      <c r="B31" s="40"/>
      <c r="C31" s="40"/>
      <c r="D31" s="40"/>
      <c r="E31" s="40"/>
      <c r="F31" s="40"/>
      <c r="G31" s="40"/>
      <c r="H31" s="40"/>
      <c r="I31" s="40"/>
      <c r="J31" s="98"/>
      <c r="K31" s="49"/>
      <c r="L31" s="49"/>
      <c r="M31" s="49"/>
      <c r="N31" s="49"/>
      <c r="O31" s="49"/>
      <c r="P31" s="49"/>
      <c r="Q31" s="49"/>
      <c r="R31" s="49"/>
      <c r="S31" s="49"/>
      <c r="T31" s="49"/>
      <c r="U31" s="40"/>
      <c r="V31" s="40"/>
      <c r="W31" s="40"/>
      <c r="X31" s="40"/>
      <c r="Y31" s="40"/>
    </row>
    <row r="32" spans="1:25">
      <c r="A32" s="40"/>
      <c r="B32" s="40"/>
      <c r="C32" s="40"/>
      <c r="D32" s="40"/>
      <c r="E32" s="40"/>
      <c r="F32" s="40"/>
      <c r="G32" s="40"/>
      <c r="H32" s="40"/>
      <c r="I32" s="40"/>
      <c r="J32" s="212" t="s">
        <v>214</v>
      </c>
      <c r="K32" s="213"/>
      <c r="L32" s="208" t="s">
        <v>209</v>
      </c>
      <c r="M32" s="211">
        <v>0.75</v>
      </c>
      <c r="N32" s="211"/>
      <c r="O32" s="208" t="s">
        <v>200</v>
      </c>
      <c r="P32" s="218" t="s">
        <v>215</v>
      </c>
      <c r="Q32" s="218"/>
      <c r="R32" s="40"/>
      <c r="S32" s="40"/>
      <c r="T32" s="40"/>
      <c r="U32" s="40"/>
      <c r="V32" s="40"/>
      <c r="W32" s="40"/>
      <c r="X32" s="40"/>
      <c r="Y32" s="40"/>
    </row>
    <row r="33" spans="1:25" ht="21.95" customHeight="1" thickBot="1">
      <c r="A33" s="40"/>
      <c r="B33" s="40"/>
      <c r="C33" s="40"/>
      <c r="D33" s="40"/>
      <c r="E33" s="40"/>
      <c r="F33" s="40"/>
      <c r="G33" s="40"/>
      <c r="H33" s="40"/>
      <c r="I33" s="40"/>
      <c r="J33" s="214"/>
      <c r="K33" s="215"/>
      <c r="L33" s="208"/>
      <c r="M33" s="211"/>
      <c r="N33" s="211"/>
      <c r="O33" s="208"/>
      <c r="P33" s="218"/>
      <c r="Q33" s="218"/>
      <c r="R33" s="40"/>
      <c r="S33" s="40"/>
      <c r="T33" s="40"/>
      <c r="U33" s="40"/>
      <c r="V33" s="40"/>
      <c r="W33" s="40"/>
      <c r="X33" s="40"/>
      <c r="Y33" s="40"/>
    </row>
    <row r="34" spans="1:25" ht="14.65" customHeight="1">
      <c r="A34" s="40"/>
      <c r="B34" s="40"/>
      <c r="C34" s="40"/>
      <c r="D34" s="40"/>
      <c r="E34" s="40"/>
      <c r="F34" s="40"/>
      <c r="G34" s="40"/>
      <c r="H34" s="40"/>
      <c r="I34" s="40"/>
      <c r="J34" s="40"/>
      <c r="K34" s="40"/>
      <c r="L34" s="40"/>
      <c r="M34" s="40"/>
      <c r="N34" s="40"/>
      <c r="O34" s="40"/>
      <c r="P34" s="40"/>
      <c r="Q34" s="40"/>
      <c r="R34" s="40"/>
      <c r="S34" s="40"/>
      <c r="T34" s="40"/>
      <c r="U34" s="40"/>
      <c r="V34" s="40"/>
      <c r="W34" s="40"/>
      <c r="X34" s="40"/>
      <c r="Y34" s="40"/>
    </row>
    <row r="35" spans="1:25">
      <c r="A35" s="40"/>
      <c r="B35" s="40"/>
      <c r="C35" s="40"/>
      <c r="D35" s="40"/>
      <c r="E35" s="40"/>
      <c r="F35" s="40"/>
      <c r="G35" s="40"/>
      <c r="H35" s="40"/>
      <c r="I35" s="40"/>
      <c r="J35" s="40"/>
      <c r="K35" s="40"/>
      <c r="L35" s="40"/>
      <c r="M35" s="40"/>
      <c r="N35" s="40"/>
      <c r="O35" s="40"/>
      <c r="P35" s="40"/>
      <c r="Q35" s="40"/>
      <c r="R35" s="40"/>
      <c r="S35" s="40"/>
      <c r="T35" s="40"/>
      <c r="U35" s="40"/>
      <c r="V35" s="40"/>
      <c r="W35" s="40"/>
      <c r="X35" s="40"/>
      <c r="Y35" s="40"/>
    </row>
    <row r="36" spans="1:25">
      <c r="A36" s="40"/>
      <c r="B36" s="40"/>
      <c r="C36" s="40"/>
      <c r="D36" s="40"/>
      <c r="E36" s="40"/>
      <c r="F36" s="40"/>
      <c r="G36" s="40"/>
      <c r="H36" s="40"/>
      <c r="I36" s="40"/>
      <c r="J36" s="40"/>
      <c r="K36" s="40"/>
      <c r="L36" s="40"/>
      <c r="M36" s="40"/>
      <c r="N36" s="40"/>
      <c r="O36" s="40"/>
      <c r="P36" s="40"/>
      <c r="Q36" s="40"/>
      <c r="R36" s="40"/>
      <c r="S36" s="40"/>
      <c r="T36" s="40"/>
      <c r="U36" s="40"/>
      <c r="V36" s="40"/>
      <c r="W36" s="40"/>
      <c r="X36" s="40"/>
      <c r="Y36" s="40"/>
    </row>
    <row r="37" spans="1:25" ht="27.6">
      <c r="A37" s="40"/>
      <c r="B37" s="40"/>
      <c r="C37" s="40"/>
      <c r="D37" s="40"/>
      <c r="E37" s="40"/>
      <c r="F37" s="40"/>
      <c r="G37" s="40"/>
      <c r="H37" s="40"/>
      <c r="I37" s="40"/>
      <c r="J37" s="89" t="s">
        <v>216</v>
      </c>
      <c r="K37" s="89"/>
      <c r="L37" s="89"/>
      <c r="M37" s="89"/>
      <c r="N37" s="89"/>
      <c r="O37" s="89"/>
      <c r="P37" s="89"/>
      <c r="Q37" s="89"/>
      <c r="R37" s="89"/>
      <c r="S37" s="89"/>
      <c r="T37" s="89"/>
      <c r="U37" s="40"/>
      <c r="V37" s="40"/>
      <c r="W37" s="40"/>
      <c r="X37" s="40"/>
      <c r="Y37" s="40"/>
    </row>
    <row r="38" spans="1:25">
      <c r="A38" s="40"/>
      <c r="I38" s="40"/>
      <c r="J38" s="94"/>
      <c r="K38" s="94"/>
      <c r="L38" s="94"/>
      <c r="M38" s="94"/>
      <c r="N38" s="94"/>
      <c r="O38" s="94"/>
      <c r="P38" s="94"/>
      <c r="Q38" s="94"/>
      <c r="R38" s="94"/>
      <c r="S38" s="94"/>
      <c r="T38" s="94"/>
      <c r="U38" s="40"/>
    </row>
    <row r="39" spans="1:25">
      <c r="J39" s="40" t="s">
        <v>217</v>
      </c>
      <c r="K39" s="40"/>
      <c r="L39" s="40"/>
      <c r="M39" s="40"/>
      <c r="N39" s="40"/>
      <c r="O39" s="40"/>
      <c r="P39" s="40"/>
      <c r="Q39" s="40"/>
      <c r="R39" s="40"/>
      <c r="S39" s="40"/>
      <c r="T39" s="40"/>
      <c r="U39" s="40"/>
    </row>
    <row r="40" spans="1:25">
      <c r="J40" s="40"/>
      <c r="K40" s="40"/>
      <c r="L40" s="40"/>
      <c r="M40" s="98"/>
      <c r="N40" s="40"/>
      <c r="O40" s="40"/>
      <c r="P40" s="40"/>
      <c r="Q40" s="40"/>
      <c r="R40" s="40"/>
      <c r="S40" s="40"/>
      <c r="T40" s="40"/>
      <c r="U40" s="40"/>
    </row>
    <row r="41" spans="1:25">
      <c r="K41" s="40"/>
      <c r="L41" s="40"/>
      <c r="M41" s="40"/>
      <c r="N41" s="40"/>
      <c r="O41" s="40"/>
      <c r="P41" s="40"/>
      <c r="Q41" s="40"/>
      <c r="R41" s="40"/>
      <c r="S41" s="40"/>
      <c r="T41" s="40"/>
    </row>
    <row r="42" spans="1:25">
      <c r="J42" s="209" t="s">
        <v>211</v>
      </c>
      <c r="K42" s="209"/>
      <c r="L42" s="208" t="s">
        <v>218</v>
      </c>
      <c r="M42" s="210" t="s">
        <v>215</v>
      </c>
      <c r="N42" s="210"/>
      <c r="O42" s="208" t="s">
        <v>200</v>
      </c>
      <c r="P42" s="210" t="s">
        <v>219</v>
      </c>
      <c r="Q42" s="210"/>
      <c r="R42" s="40"/>
      <c r="S42" s="40"/>
      <c r="T42" s="40"/>
    </row>
    <row r="43" spans="1:25" ht="14.65" customHeight="1">
      <c r="J43" s="209"/>
      <c r="K43" s="209"/>
      <c r="L43" s="208"/>
      <c r="M43" s="210"/>
      <c r="N43" s="210"/>
      <c r="O43" s="208"/>
      <c r="P43" s="210"/>
      <c r="Q43" s="210"/>
      <c r="R43" s="40"/>
      <c r="S43" s="40"/>
      <c r="T43" s="40"/>
    </row>
    <row r="44" spans="1:25" ht="14.65" customHeight="1">
      <c r="J44" s="40"/>
      <c r="K44" s="40"/>
      <c r="L44" s="40"/>
      <c r="M44" s="40"/>
      <c r="N44" s="40"/>
      <c r="O44" s="40"/>
      <c r="P44" s="40"/>
      <c r="Q44" s="40"/>
      <c r="R44" s="40"/>
      <c r="S44" s="40"/>
      <c r="T44" s="40"/>
    </row>
    <row r="45" spans="1:25">
      <c r="J45" s="40"/>
      <c r="K45" s="40"/>
      <c r="L45" s="40"/>
      <c r="M45" s="40"/>
      <c r="N45" s="40"/>
      <c r="O45" s="40"/>
      <c r="P45" s="40"/>
      <c r="Q45" s="40"/>
      <c r="R45" s="40"/>
      <c r="S45" s="40"/>
      <c r="T45" s="40"/>
    </row>
    <row r="46" spans="1:25">
      <c r="J46" s="40"/>
      <c r="K46" s="40"/>
      <c r="L46" s="40"/>
      <c r="M46" s="40"/>
      <c r="N46" s="40"/>
      <c r="O46" s="40"/>
      <c r="P46" s="40"/>
      <c r="Q46" s="40"/>
      <c r="R46" s="40"/>
      <c r="S46" s="40"/>
      <c r="T46" s="40"/>
    </row>
    <row r="47" spans="1:25">
      <c r="J47" s="40"/>
      <c r="K47" s="40"/>
      <c r="L47" s="40"/>
      <c r="M47" s="40"/>
      <c r="N47" s="40"/>
      <c r="O47" s="40"/>
      <c r="P47" s="40"/>
      <c r="Q47" s="40"/>
      <c r="R47" s="40"/>
      <c r="S47" s="40"/>
      <c r="T47" s="40"/>
    </row>
    <row r="48" spans="1:25">
      <c r="J48" s="40"/>
      <c r="K48" s="40"/>
      <c r="L48" s="40"/>
      <c r="M48" s="40"/>
      <c r="N48" s="40"/>
      <c r="O48" s="40"/>
      <c r="P48" s="40"/>
      <c r="Q48" s="40"/>
      <c r="R48" s="40"/>
      <c r="S48" s="40"/>
      <c r="T48" s="40"/>
    </row>
  </sheetData>
  <sheetProtection algorithmName="SHA-512" hashValue="5dVmK9UVCDthbfELJ9a/ZBZMddU4mAWslQbQI0VldpS1pnEO2mhLiJCgBpVnoLoynAtJNmQRyxIaDC8CWgfZZA==" saltValue="R8SKIOVmPNTgcvyULnODmw==" spinCount="100000" sheet="1" objects="1" scenarios="1"/>
  <mergeCells count="25">
    <mergeCell ref="J17:T18"/>
    <mergeCell ref="B2:T2"/>
    <mergeCell ref="C6:H6"/>
    <mergeCell ref="J11:K12"/>
    <mergeCell ref="L11:L12"/>
    <mergeCell ref="M11:N12"/>
    <mergeCell ref="O11:O12"/>
    <mergeCell ref="P11:Q12"/>
    <mergeCell ref="J7:T9"/>
    <mergeCell ref="O21:O22"/>
    <mergeCell ref="J42:K43"/>
    <mergeCell ref="M42:N43"/>
    <mergeCell ref="M32:N33"/>
    <mergeCell ref="J32:K33"/>
    <mergeCell ref="J21:K22"/>
    <mergeCell ref="J28:T29"/>
    <mergeCell ref="M21:N22"/>
    <mergeCell ref="L21:L22"/>
    <mergeCell ref="P21:Q22"/>
    <mergeCell ref="P42:Q43"/>
    <mergeCell ref="L42:L43"/>
    <mergeCell ref="O42:O43"/>
    <mergeCell ref="P32:Q33"/>
    <mergeCell ref="L32:L33"/>
    <mergeCell ref="O32:O3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BF1A6-95E5-43F6-BCDA-F64DAE2E6859}">
  <sheetPr>
    <tabColor rgb="FF23B57F"/>
  </sheetPr>
  <dimension ref="A1:P60"/>
  <sheetViews>
    <sheetView topLeftCell="A4" workbookViewId="0">
      <selection activeCell="G22" sqref="G22:L22"/>
    </sheetView>
  </sheetViews>
  <sheetFormatPr defaultColWidth="8.625" defaultRowHeight="22.5"/>
  <cols>
    <col min="1" max="1" width="32.625" style="40" customWidth="1"/>
    <col min="2" max="2" width="24.25" style="40" customWidth="1"/>
    <col min="3" max="3" width="27.625" style="40" customWidth="1"/>
    <col min="4" max="5" width="8.625" style="40"/>
    <col min="6" max="6" width="34.5" style="40" customWidth="1"/>
    <col min="7" max="7" width="14.625" style="40" bestFit="1" customWidth="1"/>
    <col min="8" max="8" width="14.25" style="40" customWidth="1"/>
    <col min="9" max="11" width="14.25" style="40" bestFit="1" customWidth="1"/>
    <col min="12" max="12" width="14.125" style="40" bestFit="1" customWidth="1"/>
    <col min="13" max="15" width="8.625" style="40"/>
    <col min="16" max="16" width="9.875" style="40" bestFit="1" customWidth="1"/>
    <col min="17" max="16384" width="8.625" style="40"/>
  </cols>
  <sheetData>
    <row r="1" spans="1:16">
      <c r="A1" s="40" t="s">
        <v>220</v>
      </c>
      <c r="O1" s="133" t="s">
        <v>221</v>
      </c>
      <c r="P1" s="133" t="s">
        <v>208</v>
      </c>
    </row>
    <row r="2" spans="1:16">
      <c r="O2" s="135" t="s">
        <v>222</v>
      </c>
      <c r="P2" s="145">
        <v>18.2</v>
      </c>
    </row>
    <row r="3" spans="1:16">
      <c r="A3" s="147"/>
      <c r="B3" s="133" t="s">
        <v>166</v>
      </c>
      <c r="C3" s="133" t="s">
        <v>223</v>
      </c>
      <c r="F3" s="132"/>
      <c r="G3" s="133">
        <v>2026</v>
      </c>
      <c r="H3" s="133">
        <v>2027</v>
      </c>
      <c r="I3" s="133">
        <v>2028</v>
      </c>
      <c r="J3" s="133">
        <v>2029</v>
      </c>
      <c r="K3" s="133">
        <v>2030</v>
      </c>
      <c r="L3" s="133">
        <v>2031</v>
      </c>
      <c r="O3" s="148" t="s">
        <v>224</v>
      </c>
      <c r="P3" s="149">
        <v>17.149999999999999</v>
      </c>
    </row>
    <row r="4" spans="1:16">
      <c r="A4" s="147" t="s">
        <v>225</v>
      </c>
      <c r="B4" s="148"/>
      <c r="C4" s="149">
        <v>0</v>
      </c>
      <c r="F4" s="134" t="s">
        <v>226</v>
      </c>
      <c r="G4" s="134">
        <f>Checklist!D45</f>
        <v>0</v>
      </c>
      <c r="H4" s="134">
        <f>Checklist!D45</f>
        <v>0</v>
      </c>
      <c r="I4" s="134">
        <f>IF('Scale-up tool'!F22="",Checklist!$D$45,'Scale-up tool'!F22)</f>
        <v>0</v>
      </c>
      <c r="J4" s="134">
        <f>IF('Scale-up tool'!G22="",Checklist!$D$45,'Scale-up tool'!G22)</f>
        <v>0</v>
      </c>
      <c r="K4" s="134">
        <f>IF('Scale-up tool'!H22="",Checklist!$D$45,'Scale-up tool'!H22)</f>
        <v>0</v>
      </c>
      <c r="L4" s="134">
        <f>IF('Scale-up tool'!I22="",Checklist!$D$45,'Scale-up tool'!I22)</f>
        <v>0</v>
      </c>
      <c r="O4" s="148" t="s">
        <v>227</v>
      </c>
      <c r="P4" s="149">
        <v>15.6</v>
      </c>
    </row>
    <row r="5" spans="1:16">
      <c r="A5" s="147" t="s">
        <v>228</v>
      </c>
      <c r="B5" s="150">
        <v>7545</v>
      </c>
      <c r="C5" s="150">
        <v>6000</v>
      </c>
      <c r="F5" s="135" t="s">
        <v>229</v>
      </c>
      <c r="G5" s="135">
        <f>IF(G6="N/A",G4-G9,G4-(G6+G9))</f>
        <v>0</v>
      </c>
      <c r="H5" s="136">
        <f>H4-(H6+H9)</f>
        <v>0</v>
      </c>
      <c r="I5" s="136">
        <f>I4-(I6+I9)</f>
        <v>0</v>
      </c>
      <c r="J5" s="135">
        <f t="shared" ref="J5:K5" si="0">J4-(J6+J9)</f>
        <v>0</v>
      </c>
      <c r="K5" s="135">
        <f t="shared" si="0"/>
        <v>0</v>
      </c>
      <c r="L5" s="136">
        <f>L4-(L6+L9)</f>
        <v>0</v>
      </c>
      <c r="O5" s="148" t="s">
        <v>230</v>
      </c>
      <c r="P5" s="149">
        <v>15.1</v>
      </c>
    </row>
    <row r="6" spans="1:16">
      <c r="A6" s="147" t="s">
        <v>231</v>
      </c>
      <c r="B6" s="150">
        <v>13170</v>
      </c>
      <c r="C6" s="150">
        <v>13000</v>
      </c>
      <c r="F6" s="147" t="s">
        <v>232</v>
      </c>
      <c r="G6" s="137">
        <f>IF('Scale-up tool'!D11="Application",Calculation!H6,Checklist!D34)</f>
        <v>0</v>
      </c>
      <c r="H6" s="136">
        <f>IF(H7+H8=0,$G6,('Scale-up tool'!E22*'Scale-up tool'!E24)+('Scale-up tool'!E22*'Scale-up tool'!E25))</f>
        <v>0</v>
      </c>
      <c r="I6" s="136">
        <f>IF(I7+I8=0,$G6,('Scale-up tool'!F22*'Scale-up tool'!F24)+('Scale-up tool'!F22*'Scale-up tool'!F25))</f>
        <v>0</v>
      </c>
      <c r="J6" s="136">
        <f>IF(J7+J8=0,$G6,('Scale-up tool'!G22*'Scale-up tool'!G24)+('Scale-up tool'!G22*'Scale-up tool'!G25))</f>
        <v>0</v>
      </c>
      <c r="K6" s="136">
        <f>IF(K7+K8=0,$G6,('Scale-up tool'!H22*'Scale-up tool'!H24)+('Scale-up tool'!H22*'Scale-up tool'!H25))</f>
        <v>0</v>
      </c>
      <c r="L6" s="136">
        <f>IF(L7+L8=0,$G6,('Scale-up tool'!I22*'Scale-up tool'!I24)+('Scale-up tool'!I22*'Scale-up tool'!I25))</f>
        <v>0</v>
      </c>
      <c r="O6" s="148" t="s">
        <v>233</v>
      </c>
      <c r="P6" s="149">
        <v>14.55</v>
      </c>
    </row>
    <row r="7" spans="1:16">
      <c r="A7" s="147" t="s">
        <v>234</v>
      </c>
      <c r="B7" s="150">
        <v>23945</v>
      </c>
      <c r="C7" s="150">
        <v>33000</v>
      </c>
      <c r="F7" s="151" t="s">
        <v>235</v>
      </c>
      <c r="G7" s="135">
        <f>'Scale-up tool'!D22*'Scale-up tool'!D24</f>
        <v>0</v>
      </c>
      <c r="H7" s="135">
        <f>'Scale-up tool'!E22*'Scale-up tool'!E24</f>
        <v>0</v>
      </c>
      <c r="I7" s="135">
        <f>'Scale-up tool'!F22*'Scale-up tool'!F24</f>
        <v>0</v>
      </c>
      <c r="J7" s="135">
        <f>'Scale-up tool'!G22*'Scale-up tool'!G24</f>
        <v>0</v>
      </c>
      <c r="K7" s="135">
        <f>'Scale-up tool'!H22*'Scale-up tool'!H24</f>
        <v>0</v>
      </c>
      <c r="L7" s="135">
        <f>'Scale-up tool'!I22*'Scale-up tool'!I24</f>
        <v>0</v>
      </c>
      <c r="O7" s="148" t="s">
        <v>236</v>
      </c>
      <c r="P7" s="149">
        <v>14.05</v>
      </c>
    </row>
    <row r="8" spans="1:16">
      <c r="A8" s="147" t="s">
        <v>237</v>
      </c>
      <c r="B8" s="150">
        <v>40110</v>
      </c>
      <c r="C8" s="150">
        <v>70000</v>
      </c>
      <c r="F8" s="151" t="s">
        <v>238</v>
      </c>
      <c r="G8" s="135">
        <f>'Scale-up tool'!D22*'Scale-up tool'!D25</f>
        <v>0</v>
      </c>
      <c r="H8" s="135">
        <f>'Scale-up tool'!E22*'Scale-up tool'!E25</f>
        <v>0</v>
      </c>
      <c r="I8" s="135">
        <f>'Scale-up tool'!F22*'Scale-up tool'!F25</f>
        <v>0</v>
      </c>
      <c r="J8" s="135">
        <f>'Scale-up tool'!G22*'Scale-up tool'!G25</f>
        <v>0</v>
      </c>
      <c r="K8" s="135">
        <f>'Scale-up tool'!H22*'Scale-up tool'!H25</f>
        <v>0</v>
      </c>
      <c r="L8" s="135">
        <f>'Scale-up tool'!I22*'Scale-up tool'!I25</f>
        <v>0</v>
      </c>
      <c r="O8" s="148" t="s">
        <v>239</v>
      </c>
      <c r="P8" s="149">
        <v>13.55</v>
      </c>
    </row>
    <row r="9" spans="1:16">
      <c r="A9" s="147" t="s">
        <v>240</v>
      </c>
      <c r="B9" s="150">
        <v>59860</v>
      </c>
      <c r="C9" s="150">
        <v>110000</v>
      </c>
      <c r="F9" s="147" t="s">
        <v>241</v>
      </c>
      <c r="G9" s="135">
        <f>SUM(Checklist!D37:D44)</f>
        <v>0</v>
      </c>
      <c r="H9" s="136">
        <f>IF('Scale-up tool'!D23=0,Calculation!$G9,('Scale-up tool'!D22*'Scale-up tool'!D23))</f>
        <v>0</v>
      </c>
      <c r="I9" s="136">
        <f>IF('Scale-up tool'!F23=0,Calculation!$G9,('Scale-up tool'!F22*'Scale-up tool'!F23))</f>
        <v>0</v>
      </c>
      <c r="J9" s="136">
        <f>IF('Scale-up tool'!G23=0,Calculation!$G9,('Scale-up tool'!G22*'Scale-up tool'!G23))</f>
        <v>0</v>
      </c>
      <c r="K9" s="136">
        <f>IF('Scale-up tool'!H23=0,Calculation!$G9,('Scale-up tool'!H22*'Scale-up tool'!H23))</f>
        <v>0</v>
      </c>
      <c r="L9" s="136">
        <f>IF('Scale-up tool'!I23=0,Calculation!$G9,('Scale-up tool'!I22*'Scale-up tool'!I23))</f>
        <v>0</v>
      </c>
      <c r="O9" s="148" t="s">
        <v>242</v>
      </c>
      <c r="P9" s="149">
        <v>10.9</v>
      </c>
    </row>
    <row r="10" spans="1:16">
      <c r="F10" s="135" t="s">
        <v>243</v>
      </c>
      <c r="G10" s="136">
        <f t="shared" ref="G10:L10" si="1">G4-G9</f>
        <v>0</v>
      </c>
      <c r="H10" s="136">
        <f t="shared" si="1"/>
        <v>0</v>
      </c>
      <c r="I10" s="136">
        <f t="shared" si="1"/>
        <v>0</v>
      </c>
      <c r="J10" s="136">
        <f t="shared" si="1"/>
        <v>0</v>
      </c>
      <c r="K10" s="136">
        <f t="shared" si="1"/>
        <v>0</v>
      </c>
      <c r="L10" s="136">
        <f t="shared" si="1"/>
        <v>0</v>
      </c>
      <c r="O10" s="148" t="s">
        <v>244</v>
      </c>
      <c r="P10" s="149">
        <v>9.9</v>
      </c>
    </row>
    <row r="11" spans="1:16">
      <c r="F11" s="152" t="s">
        <v>245</v>
      </c>
      <c r="G11" s="153" t="str">
        <f>IFERROR(IF(G6="N/A","N/A",G6/G4),"-")</f>
        <v>-</v>
      </c>
      <c r="H11" s="153" t="str">
        <f t="shared" ref="H11:L11" si="2">IFERROR(IF(H6="N/A","N/A",H6/H4),"-")</f>
        <v>-</v>
      </c>
      <c r="I11" s="153" t="str">
        <f t="shared" si="2"/>
        <v>-</v>
      </c>
      <c r="J11" s="153" t="str">
        <f t="shared" si="2"/>
        <v>-</v>
      </c>
      <c r="K11" s="153" t="str">
        <f t="shared" si="2"/>
        <v>-</v>
      </c>
      <c r="L11" s="153" t="str">
        <f t="shared" si="2"/>
        <v>-</v>
      </c>
      <c r="O11" s="226"/>
      <c r="P11" s="227"/>
    </row>
    <row r="12" spans="1:16">
      <c r="F12" s="138" t="s">
        <v>246</v>
      </c>
      <c r="G12" s="139" t="str">
        <f>IFERROR(IF(G6="N/A","N/A",G6/G10),"-")</f>
        <v>-</v>
      </c>
      <c r="H12" s="139" t="str">
        <f t="shared" ref="H12:L12" si="3">IFERROR(IF(H6="N/A","N/A",H6/H10),"-")</f>
        <v>-</v>
      </c>
      <c r="I12" s="139" t="str">
        <f t="shared" si="3"/>
        <v>-</v>
      </c>
      <c r="J12" s="139" t="str">
        <f t="shared" si="3"/>
        <v>-</v>
      </c>
      <c r="K12" s="139" t="str">
        <f t="shared" si="3"/>
        <v>-</v>
      </c>
      <c r="L12" s="139" t="str">
        <f t="shared" si="3"/>
        <v>-</v>
      </c>
      <c r="O12" s="148" t="s">
        <v>247</v>
      </c>
      <c r="P12" s="149">
        <v>17.149999999999999</v>
      </c>
    </row>
    <row r="13" spans="1:16">
      <c r="F13" s="140" t="s">
        <v>248</v>
      </c>
      <c r="G13" s="141" t="str">
        <f>IFERROR(IF(G12="N/A","1",LOOKUP(G12,{0,0.2,0.4,0.6,0.8,1},{1,2,3,4,5,6})),"-")</f>
        <v>-</v>
      </c>
      <c r="H13" s="141" t="str">
        <f>IFERROR(IF(H12="N/A","1",LOOKUP(H12,{0,0.2,0.4,0.6,0.8,1},{1,2,3,4,5,6})),"-")</f>
        <v>-</v>
      </c>
      <c r="I13" s="141" t="str">
        <f>IFERROR(IF(I12="N/A","1",LOOKUP(I12,{0,0.2,0.4,0.6,0.8,1},{1,2,3,4,5,6})),"-")</f>
        <v>-</v>
      </c>
      <c r="J13" s="141" t="str">
        <f>IFERROR(IF(J12="N/A","1",LOOKUP(J12,{0,0.2,0.4,0.6,0.8,1},{1,2,3,4,5,6})),"-")</f>
        <v>-</v>
      </c>
      <c r="K13" s="141" t="str">
        <f>IFERROR(IF(K12="N/A","1",LOOKUP(K12,{0,0.2,0.4,0.6,0.8,1},{1,2,3,4,5,6})),"-")</f>
        <v>-</v>
      </c>
      <c r="L13" s="141" t="str">
        <f>IFERROR(IF(L12="N/A","1",LOOKUP(L12,{0,0.2,0.4,0.6,0.8,1},{1,2,3,4,5,6})),"-")</f>
        <v>-</v>
      </c>
      <c r="O13" s="148" t="s">
        <v>249</v>
      </c>
      <c r="P13" s="149">
        <v>15.6</v>
      </c>
    </row>
    <row r="14" spans="1:16">
      <c r="F14" s="140" t="s">
        <v>250</v>
      </c>
      <c r="G14" s="141" t="str">
        <f>IF(G6="N/A","a",LOOKUP(G6,{0,201,1001,3001,5001,25001,75001,150001,300001},{"a","b","c","d","e","f","g","h","i"}))</f>
        <v>a</v>
      </c>
      <c r="H14" s="141" t="str">
        <f>LOOKUP(H6,{0,201,1001,3001,5001,25001,75001,150001,300001},{"a","b","c","d","e","f","g","h","i"})</f>
        <v>a</v>
      </c>
      <c r="I14" s="141" t="str">
        <f>LOOKUP(I6,{0,201,1001,3001,5001,25001,75001,150001,300001},{"a","b","c","d","e","f","g","h","i"})</f>
        <v>a</v>
      </c>
      <c r="J14" s="141" t="str">
        <f>LOOKUP(J6,{0,201,1001,3001,5001,25001,75001,150001,300001},{"a","b","c","d","e","f","g","h","i"})</f>
        <v>a</v>
      </c>
      <c r="K14" s="141" t="str">
        <f>LOOKUP(K6,{0,201,1001,3001,5001,25001,75001,150001,300001},{"a","b","c","d","e","f","g","h","i"})</f>
        <v>a</v>
      </c>
      <c r="L14" s="141" t="str">
        <f>LOOKUP(L6,{0,201,1001,3001,5001,25001,75001,150001,300001},{"a","b","c","d","e","f","g","h","i"})</f>
        <v>a</v>
      </c>
      <c r="O14" s="148" t="s">
        <v>251</v>
      </c>
      <c r="P14" s="149">
        <v>14.55</v>
      </c>
    </row>
    <row r="15" spans="1:16">
      <c r="F15" s="140" t="s">
        <v>221</v>
      </c>
      <c r="G15" s="141" t="str">
        <f>_xlfn.CONCAT(G13:G14)</f>
        <v>-a</v>
      </c>
      <c r="H15" s="141" t="str">
        <f>_xlfn.CONCAT(H13:H14)</f>
        <v>-a</v>
      </c>
      <c r="I15" s="141" t="str">
        <f t="shared" ref="I15:L15" si="4">_xlfn.CONCAT(I13:I14)</f>
        <v>-a</v>
      </c>
      <c r="J15" s="141" t="str">
        <f t="shared" si="4"/>
        <v>-a</v>
      </c>
      <c r="K15" s="141" t="str">
        <f t="shared" si="4"/>
        <v>-a</v>
      </c>
      <c r="L15" s="141" t="str">
        <f t="shared" si="4"/>
        <v>-a</v>
      </c>
      <c r="O15" s="148" t="s">
        <v>252</v>
      </c>
      <c r="P15" s="149">
        <v>14.05</v>
      </c>
    </row>
    <row r="16" spans="1:16">
      <c r="F16" s="142" t="s">
        <v>208</v>
      </c>
      <c r="G16" s="143" t="str">
        <f>IFERROR(_xlfn.XLOOKUP(G15,$O:$O,$P:$P),"-")</f>
        <v>-</v>
      </c>
      <c r="H16" s="143" t="str">
        <f t="shared" ref="H16:L16" si="5">IFERROR(_xlfn.XLOOKUP(H15,$O:$O,$P:$P),"-")</f>
        <v>-</v>
      </c>
      <c r="I16" s="143" t="str">
        <f t="shared" si="5"/>
        <v>-</v>
      </c>
      <c r="J16" s="143" t="str">
        <f t="shared" si="5"/>
        <v>-</v>
      </c>
      <c r="K16" s="143" t="str">
        <f t="shared" si="5"/>
        <v>-</v>
      </c>
      <c r="L16" s="143" t="str">
        <f t="shared" si="5"/>
        <v>-</v>
      </c>
      <c r="O16" s="148" t="s">
        <v>253</v>
      </c>
      <c r="P16" s="149">
        <v>13.55</v>
      </c>
    </row>
    <row r="17" spans="6:16">
      <c r="F17" s="223"/>
      <c r="G17" s="224"/>
      <c r="H17" s="224"/>
      <c r="I17" s="224"/>
      <c r="J17" s="224"/>
      <c r="K17" s="224"/>
      <c r="L17" s="225"/>
      <c r="O17" s="148" t="s">
        <v>254</v>
      </c>
      <c r="P17" s="149">
        <v>12.5</v>
      </c>
    </row>
    <row r="18" spans="6:16">
      <c r="F18" s="144" t="s">
        <v>156</v>
      </c>
      <c r="G18" s="145" t="str">
        <f>IFERROR((G16*G6),"-")</f>
        <v>-</v>
      </c>
      <c r="H18" s="145" t="str">
        <f t="shared" ref="H18:L18" si="6">IFERROR((H16*H6),"-")</f>
        <v>-</v>
      </c>
      <c r="I18" s="145" t="str">
        <f t="shared" si="6"/>
        <v>-</v>
      </c>
      <c r="J18" s="145" t="str">
        <f t="shared" si="6"/>
        <v>-</v>
      </c>
      <c r="K18" s="145" t="str">
        <f t="shared" si="6"/>
        <v>-</v>
      </c>
      <c r="L18" s="145" t="str">
        <f t="shared" si="6"/>
        <v>-</v>
      </c>
      <c r="O18" s="148" t="s">
        <v>255</v>
      </c>
      <c r="P18" s="149">
        <v>12.5</v>
      </c>
    </row>
    <row r="19" spans="6:16">
      <c r="F19" s="144" t="s">
        <v>215</v>
      </c>
      <c r="G19" s="145">
        <f>IFERROR(IF('Scale-up tool'!D11="Application",Calculation!G22,'Scale-up tool'!D13),"-")</f>
        <v>0</v>
      </c>
      <c r="H19" s="146" t="str">
        <f>IFERROR(IF((0.75*G18)&lt;1000,"€ 0",0.75*G18),"-")</f>
        <v>-</v>
      </c>
      <c r="I19" s="146" t="str">
        <f t="shared" ref="I19:L19" si="7">IFERROR(IF((0.75*H18)&lt;1000,"€ 0",0.75*H18),"-")</f>
        <v>-</v>
      </c>
      <c r="J19" s="146" t="str">
        <f t="shared" si="7"/>
        <v>-</v>
      </c>
      <c r="K19" s="146" t="str">
        <f t="shared" si="7"/>
        <v>-</v>
      </c>
      <c r="L19" s="146" t="str">
        <f t="shared" si="7"/>
        <v>-</v>
      </c>
      <c r="O19" s="148" t="s">
        <v>256</v>
      </c>
      <c r="P19" s="149">
        <v>9.9</v>
      </c>
    </row>
    <row r="20" spans="6:16">
      <c r="F20" s="144" t="s">
        <v>164</v>
      </c>
      <c r="G20" s="145" t="str">
        <f>IFERROR(IF(G18-G19&lt;0,"€ 0",G18-G19),"-")</f>
        <v>-</v>
      </c>
      <c r="H20" s="145" t="str">
        <f t="shared" ref="H20:L20" si="8">IFERROR(IF(H18-H19&lt;0,"€ 0",H18-H19),"-")</f>
        <v>-</v>
      </c>
      <c r="I20" s="145" t="str">
        <f t="shared" si="8"/>
        <v>-</v>
      </c>
      <c r="J20" s="145" t="str">
        <f t="shared" si="8"/>
        <v>-</v>
      </c>
      <c r="K20" s="145" t="str">
        <f t="shared" si="8"/>
        <v>-</v>
      </c>
      <c r="L20" s="145" t="str">
        <f t="shared" si="8"/>
        <v>-</v>
      </c>
      <c r="O20" s="148" t="s">
        <v>257</v>
      </c>
      <c r="P20" s="149">
        <v>8.35</v>
      </c>
    </row>
    <row r="21" spans="6:16">
      <c r="F21" s="223"/>
      <c r="G21" s="224"/>
      <c r="H21" s="224"/>
      <c r="I21" s="224"/>
      <c r="J21" s="224"/>
      <c r="K21" s="224"/>
      <c r="L21" s="225"/>
      <c r="O21" s="226"/>
      <c r="P21" s="227"/>
    </row>
    <row r="22" spans="6:16">
      <c r="F22" s="144" t="s">
        <v>258</v>
      </c>
      <c r="G22" s="145">
        <f>LOOKUP(G4,{0,5000,20001,50001,125001},{7545,13170,23945,40110,59860})</f>
        <v>7545</v>
      </c>
      <c r="H22" s="145">
        <f>LOOKUP(H4,{0,5000,20001,50001,125001},{7545,13170,23945,40110,59860})</f>
        <v>7545</v>
      </c>
      <c r="I22" s="145">
        <f>LOOKUP(I4,{0,5000,20001,50001,125001},{7545,13170,23945,40110,59860})</f>
        <v>7545</v>
      </c>
      <c r="J22" s="145">
        <f>LOOKUP(J4,{0,5000,20001,50001,125001},{7545,13170,23945,40110,59860})</f>
        <v>7545</v>
      </c>
      <c r="K22" s="145">
        <f>LOOKUP(K4,{0,5000,20001,50001,125001},{7545,13170,23945,40110,59860})</f>
        <v>7545</v>
      </c>
      <c r="L22" s="145">
        <f>LOOKUP(L4,{0,5000,20001,50001,125001},{7545,13170,23945,40110,59860})</f>
        <v>7545</v>
      </c>
      <c r="O22" s="148" t="s">
        <v>259</v>
      </c>
      <c r="P22" s="149">
        <v>15.6</v>
      </c>
    </row>
    <row r="23" spans="6:16">
      <c r="F23" s="223"/>
      <c r="G23" s="224"/>
      <c r="H23" s="224"/>
      <c r="I23" s="224"/>
      <c r="J23" s="224"/>
      <c r="K23" s="224"/>
      <c r="L23" s="225"/>
      <c r="O23" s="148" t="s">
        <v>260</v>
      </c>
      <c r="P23" s="149">
        <v>14.55</v>
      </c>
    </row>
    <row r="24" spans="6:16">
      <c r="F24" s="144" t="s">
        <v>261</v>
      </c>
      <c r="G24" s="145" t="str">
        <f>IF('Scale-up tool'!$D15=Calculation!G3,_xlfn.XLOOKUP(G22,$B4:$B9,$C4:$C9),"")</f>
        <v/>
      </c>
      <c r="H24" s="145" t="str">
        <f>IF('Scale-up tool'!$D15=Calculation!H3,_xlfn.XLOOKUP(H22,$B4:$B9,$C4:$C9),"")</f>
        <v/>
      </c>
      <c r="I24" s="145" t="str">
        <f>IF('Scale-up tool'!$D15=Calculation!I3,_xlfn.XLOOKUP(I22,$B4:$B9,$C4:$C9),"")</f>
        <v/>
      </c>
      <c r="J24" s="145" t="str">
        <f>IF('Scale-up tool'!$D15=Calculation!J3,_xlfn.XLOOKUP(J22,$B4:$B9,$C4:$C9),"")</f>
        <v/>
      </c>
      <c r="K24" s="145" t="str">
        <f>IF('Scale-up tool'!$D15=Calculation!K3,_xlfn.XLOOKUP(K22,$B4:$B9,$C4:$C9),"")</f>
        <v/>
      </c>
      <c r="L24" s="145" t="str">
        <f>IF('Scale-up tool'!$D15=Calculation!L3,_xlfn.XLOOKUP(L22,$B4:$B9,$C4:$C9),"")</f>
        <v/>
      </c>
      <c r="O24" s="148" t="s">
        <v>262</v>
      </c>
      <c r="P24" s="149">
        <v>13.55</v>
      </c>
    </row>
    <row r="25" spans="6:16">
      <c r="O25" s="148" t="s">
        <v>263</v>
      </c>
      <c r="P25" s="149">
        <v>12.5</v>
      </c>
    </row>
    <row r="26" spans="6:16">
      <c r="O26" s="148" t="s">
        <v>264</v>
      </c>
      <c r="P26" s="149">
        <v>11.95</v>
      </c>
    </row>
    <row r="27" spans="6:16">
      <c r="O27" s="148" t="s">
        <v>265</v>
      </c>
      <c r="P27" s="149">
        <v>11.45</v>
      </c>
    </row>
    <row r="28" spans="6:16">
      <c r="O28" s="148" t="s">
        <v>266</v>
      </c>
      <c r="P28" s="149">
        <v>11.45</v>
      </c>
    </row>
    <row r="29" spans="6:16">
      <c r="O29" s="148" t="s">
        <v>267</v>
      </c>
      <c r="P29" s="149">
        <v>8.35</v>
      </c>
    </row>
    <row r="30" spans="6:16">
      <c r="O30" s="148" t="s">
        <v>268</v>
      </c>
      <c r="P30" s="149">
        <v>7.3</v>
      </c>
    </row>
    <row r="31" spans="6:16">
      <c r="O31" s="226"/>
      <c r="P31" s="227"/>
    </row>
    <row r="32" spans="6:16">
      <c r="O32" s="148" t="s">
        <v>269</v>
      </c>
      <c r="P32" s="149">
        <v>14.55</v>
      </c>
    </row>
    <row r="33" spans="15:16">
      <c r="O33" s="148" t="s">
        <v>270</v>
      </c>
      <c r="P33" s="149">
        <v>13.55</v>
      </c>
    </row>
    <row r="34" spans="15:16">
      <c r="O34" s="148" t="s">
        <v>271</v>
      </c>
      <c r="P34" s="149">
        <v>11.95</v>
      </c>
    </row>
    <row r="35" spans="15:16">
      <c r="O35" s="148" t="s">
        <v>272</v>
      </c>
      <c r="P35" s="149">
        <v>11.45</v>
      </c>
    </row>
    <row r="36" spans="15:16">
      <c r="O36" s="148" t="s">
        <v>273</v>
      </c>
      <c r="P36" s="149">
        <v>10.95</v>
      </c>
    </row>
    <row r="37" spans="15:16">
      <c r="O37" s="148" t="s">
        <v>274</v>
      </c>
      <c r="P37" s="149">
        <v>10.4</v>
      </c>
    </row>
    <row r="38" spans="15:16">
      <c r="O38" s="148" t="s">
        <v>275</v>
      </c>
      <c r="P38" s="149">
        <v>10.4</v>
      </c>
    </row>
    <row r="39" spans="15:16">
      <c r="O39" s="148" t="s">
        <v>276</v>
      </c>
      <c r="P39" s="149">
        <v>7.3</v>
      </c>
    </row>
    <row r="40" spans="15:16">
      <c r="O40" s="148" t="s">
        <v>277</v>
      </c>
      <c r="P40" s="149">
        <v>6.75</v>
      </c>
    </row>
    <row r="41" spans="15:16">
      <c r="O41" s="226"/>
      <c r="P41" s="227"/>
    </row>
    <row r="42" spans="15:16">
      <c r="O42" s="148" t="s">
        <v>278</v>
      </c>
      <c r="P42" s="149">
        <v>14.05</v>
      </c>
    </row>
    <row r="43" spans="15:16">
      <c r="O43" s="148" t="s">
        <v>279</v>
      </c>
      <c r="P43" s="149">
        <v>12.5</v>
      </c>
    </row>
    <row r="44" spans="15:16">
      <c r="O44" s="148" t="s">
        <v>280</v>
      </c>
      <c r="P44" s="149">
        <v>11.45</v>
      </c>
    </row>
    <row r="45" spans="15:16">
      <c r="O45" s="148" t="s">
        <v>281</v>
      </c>
      <c r="P45" s="149">
        <v>10.95</v>
      </c>
    </row>
    <row r="46" spans="15:16">
      <c r="O46" s="148" t="s">
        <v>282</v>
      </c>
      <c r="P46" s="149">
        <v>10.4</v>
      </c>
    </row>
    <row r="47" spans="15:16">
      <c r="O47" s="148" t="s">
        <v>283</v>
      </c>
      <c r="P47" s="149">
        <v>9.9</v>
      </c>
    </row>
    <row r="48" spans="15:16">
      <c r="O48" s="148" t="s">
        <v>284</v>
      </c>
      <c r="P48" s="149">
        <v>9.9</v>
      </c>
    </row>
    <row r="49" spans="15:16">
      <c r="O49" s="148" t="s">
        <v>285</v>
      </c>
      <c r="P49" s="149">
        <v>6.75</v>
      </c>
    </row>
    <row r="50" spans="15:16">
      <c r="O50" s="148" t="s">
        <v>286</v>
      </c>
      <c r="P50" s="149">
        <v>6.25</v>
      </c>
    </row>
    <row r="51" spans="15:16">
      <c r="O51" s="226"/>
      <c r="P51" s="227"/>
    </row>
    <row r="52" spans="15:16">
      <c r="O52" s="148" t="s">
        <v>287</v>
      </c>
      <c r="P52" s="149">
        <v>13.55</v>
      </c>
    </row>
    <row r="53" spans="15:16">
      <c r="O53" s="148" t="s">
        <v>288</v>
      </c>
      <c r="P53" s="149">
        <v>11.95</v>
      </c>
    </row>
    <row r="54" spans="15:16">
      <c r="O54" s="148" t="s">
        <v>289</v>
      </c>
      <c r="P54" s="149">
        <v>10.95</v>
      </c>
    </row>
    <row r="55" spans="15:16">
      <c r="O55" s="148" t="s">
        <v>290</v>
      </c>
      <c r="P55" s="149">
        <v>10.4</v>
      </c>
    </row>
    <row r="56" spans="15:16">
      <c r="O56" s="148" t="s">
        <v>291</v>
      </c>
      <c r="P56" s="149">
        <v>9.9</v>
      </c>
    </row>
    <row r="57" spans="15:16">
      <c r="O57" s="148" t="s">
        <v>292</v>
      </c>
      <c r="P57" s="149">
        <v>9.35</v>
      </c>
    </row>
    <row r="58" spans="15:16">
      <c r="O58" s="148" t="s">
        <v>293</v>
      </c>
      <c r="P58" s="149">
        <v>9.35</v>
      </c>
    </row>
    <row r="59" spans="15:16">
      <c r="O59" s="148" t="s">
        <v>294</v>
      </c>
      <c r="P59" s="149">
        <v>6.25</v>
      </c>
    </row>
    <row r="60" spans="15:16">
      <c r="O60" s="148" t="s">
        <v>295</v>
      </c>
      <c r="P60" s="149">
        <v>5.7</v>
      </c>
    </row>
  </sheetData>
  <mergeCells count="8">
    <mergeCell ref="O31:P31"/>
    <mergeCell ref="O41:P41"/>
    <mergeCell ref="O51:P51"/>
    <mergeCell ref="F17:L17"/>
    <mergeCell ref="F21:L21"/>
    <mergeCell ref="F23:L23"/>
    <mergeCell ref="O11:P11"/>
    <mergeCell ref="O21:P2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fe3b25724f20106ab15b80509e5d3850">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fbcf91dc46a6fae1d02068bd95cf3376"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F98BB7F-3B71-4039-8D0C-F62987CACAE2}"/>
</file>

<file path=customXml/itemProps2.xml><?xml version="1.0" encoding="utf-8"?>
<ds:datastoreItem xmlns:ds="http://schemas.openxmlformats.org/officeDocument/2006/customXml" ds:itemID="{58FBB3CB-338D-4E83-8DCC-51D5FFCAD4BA}"/>
</file>

<file path=customXml/itemProps3.xml><?xml version="1.0" encoding="utf-8"?>
<ds:datastoreItem xmlns:ds="http://schemas.openxmlformats.org/officeDocument/2006/customXml" ds:itemID="{20CFB7BC-0728-4181-9B7F-4C868B16CFC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Joanna Pietrzak</dc:creator>
  <cp:keywords/>
  <dc:description/>
  <cp:lastModifiedBy/>
  <cp:revision/>
  <dcterms:created xsi:type="dcterms:W3CDTF">2025-07-01T11:11:56Z</dcterms:created>
  <dcterms:modified xsi:type="dcterms:W3CDTF">2026-02-26T15:16:51Z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MediaServiceImageTags">
    <vt:lpwstr/>
  </property>
</Properties>
</file>